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Thompson\Documents\WP51\OER - Business Finance\"/>
    </mc:Choice>
  </mc:AlternateContent>
  <xr:revisionPtr revIDLastSave="0" documentId="8_{8AA3268D-8FA0-4A50-82CC-A90327E7F310}" xr6:coauthVersionLast="36" xr6:coauthVersionMax="36" xr10:uidLastSave="{00000000-0000-0000-0000-000000000000}"/>
  <bookViews>
    <workbookView xWindow="0" yWindow="0" windowWidth="28800" windowHeight="12825" xr2:uid="{00000000-000D-0000-FFFF-FFFF00000000}"/>
  </bookViews>
  <sheets>
    <sheet name="Adjusted Betas" sheetId="1" r:id="rId1"/>
    <sheet name="Vasicek Adjusted Beta Data" sheetId="2" r:id="rId2"/>
    <sheet name="Downside Beta" sheetId="3" r:id="rId3"/>
  </sheets>
  <calcPr calcId="191029"/>
</workbook>
</file>

<file path=xl/calcChain.xml><?xml version="1.0" encoding="utf-8"?>
<calcChain xmlns="http://schemas.openxmlformats.org/spreadsheetml/2006/main">
  <c r="S2" i="1" l="1"/>
  <c r="E62" i="3" l="1"/>
  <c r="D62" i="3"/>
  <c r="E61" i="3"/>
  <c r="G61" i="3" s="1"/>
  <c r="I61" i="3" s="1"/>
  <c r="D61" i="3"/>
  <c r="F61" i="3" s="1"/>
  <c r="E60" i="3"/>
  <c r="G60" i="3" s="1"/>
  <c r="I60" i="3" s="1"/>
  <c r="D60" i="3"/>
  <c r="F60" i="3" s="1"/>
  <c r="E59" i="3"/>
  <c r="G59" i="3" s="1"/>
  <c r="I59" i="3" s="1"/>
  <c r="D59" i="3"/>
  <c r="F59" i="3" s="1"/>
  <c r="E58" i="3"/>
  <c r="G58" i="3" s="1"/>
  <c r="I58" i="3" s="1"/>
  <c r="D58" i="3"/>
  <c r="F58" i="3" s="1"/>
  <c r="E57" i="3"/>
  <c r="G57" i="3" s="1"/>
  <c r="I57" i="3" s="1"/>
  <c r="D57" i="3"/>
  <c r="F57" i="3" s="1"/>
  <c r="E56" i="3"/>
  <c r="G56" i="3" s="1"/>
  <c r="I56" i="3" s="1"/>
  <c r="D56" i="3"/>
  <c r="F56" i="3" s="1"/>
  <c r="E55" i="3"/>
  <c r="G55" i="3" s="1"/>
  <c r="I55" i="3" s="1"/>
  <c r="D55" i="3"/>
  <c r="F55" i="3" s="1"/>
  <c r="E54" i="3"/>
  <c r="G54" i="3" s="1"/>
  <c r="I54" i="3" s="1"/>
  <c r="D54" i="3"/>
  <c r="F54" i="3" s="1"/>
  <c r="E53" i="3"/>
  <c r="G53" i="3" s="1"/>
  <c r="I53" i="3" s="1"/>
  <c r="D53" i="3"/>
  <c r="F53" i="3" s="1"/>
  <c r="E52" i="3"/>
  <c r="G52" i="3" s="1"/>
  <c r="I52" i="3" s="1"/>
  <c r="D52" i="3"/>
  <c r="F52" i="3" s="1"/>
  <c r="E51" i="3"/>
  <c r="G51" i="3" s="1"/>
  <c r="I51" i="3" s="1"/>
  <c r="D51" i="3"/>
  <c r="F51" i="3" s="1"/>
  <c r="E50" i="3"/>
  <c r="G50" i="3" s="1"/>
  <c r="I50" i="3" s="1"/>
  <c r="D50" i="3"/>
  <c r="F50" i="3" s="1"/>
  <c r="E49" i="3"/>
  <c r="G49" i="3" s="1"/>
  <c r="I49" i="3" s="1"/>
  <c r="D49" i="3"/>
  <c r="F49" i="3" s="1"/>
  <c r="E48" i="3"/>
  <c r="G48" i="3" s="1"/>
  <c r="I48" i="3" s="1"/>
  <c r="D48" i="3"/>
  <c r="F48" i="3" s="1"/>
  <c r="E47" i="3"/>
  <c r="G47" i="3" s="1"/>
  <c r="I47" i="3" s="1"/>
  <c r="D47" i="3"/>
  <c r="F47" i="3" s="1"/>
  <c r="E46" i="3"/>
  <c r="G46" i="3" s="1"/>
  <c r="I46" i="3" s="1"/>
  <c r="D46" i="3"/>
  <c r="F46" i="3" s="1"/>
  <c r="E45" i="3"/>
  <c r="G45" i="3" s="1"/>
  <c r="I45" i="3" s="1"/>
  <c r="D45" i="3"/>
  <c r="F45" i="3" s="1"/>
  <c r="E44" i="3"/>
  <c r="G44" i="3" s="1"/>
  <c r="I44" i="3" s="1"/>
  <c r="D44" i="3"/>
  <c r="F44" i="3" s="1"/>
  <c r="E43" i="3"/>
  <c r="G43" i="3" s="1"/>
  <c r="I43" i="3" s="1"/>
  <c r="D43" i="3"/>
  <c r="F43" i="3" s="1"/>
  <c r="E42" i="3"/>
  <c r="G42" i="3" s="1"/>
  <c r="I42" i="3" s="1"/>
  <c r="D42" i="3"/>
  <c r="F42" i="3" s="1"/>
  <c r="E41" i="3"/>
  <c r="G41" i="3" s="1"/>
  <c r="I41" i="3" s="1"/>
  <c r="D41" i="3"/>
  <c r="F41" i="3" s="1"/>
  <c r="E40" i="3"/>
  <c r="G40" i="3" s="1"/>
  <c r="I40" i="3" s="1"/>
  <c r="D40" i="3"/>
  <c r="F40" i="3" s="1"/>
  <c r="E39" i="3"/>
  <c r="G39" i="3" s="1"/>
  <c r="I39" i="3" s="1"/>
  <c r="D39" i="3"/>
  <c r="F39" i="3" s="1"/>
  <c r="E38" i="3"/>
  <c r="G38" i="3" s="1"/>
  <c r="I38" i="3" s="1"/>
  <c r="D38" i="3"/>
  <c r="F38" i="3" s="1"/>
  <c r="E37" i="3"/>
  <c r="G37" i="3" s="1"/>
  <c r="I37" i="3" s="1"/>
  <c r="D37" i="3"/>
  <c r="F37" i="3" s="1"/>
  <c r="E36" i="3"/>
  <c r="G36" i="3" s="1"/>
  <c r="I36" i="3" s="1"/>
  <c r="D36" i="3"/>
  <c r="F36" i="3" s="1"/>
  <c r="E35" i="3"/>
  <c r="G35" i="3" s="1"/>
  <c r="I35" i="3" s="1"/>
  <c r="D35" i="3"/>
  <c r="F35" i="3" s="1"/>
  <c r="E34" i="3"/>
  <c r="G34" i="3" s="1"/>
  <c r="I34" i="3" s="1"/>
  <c r="D34" i="3"/>
  <c r="F34" i="3" s="1"/>
  <c r="E33" i="3"/>
  <c r="G33" i="3" s="1"/>
  <c r="I33" i="3" s="1"/>
  <c r="D33" i="3"/>
  <c r="F33" i="3" s="1"/>
  <c r="E32" i="3"/>
  <c r="G32" i="3" s="1"/>
  <c r="I32" i="3" s="1"/>
  <c r="D32" i="3"/>
  <c r="F32" i="3" s="1"/>
  <c r="E31" i="3"/>
  <c r="G31" i="3" s="1"/>
  <c r="I31" i="3" s="1"/>
  <c r="D31" i="3"/>
  <c r="F31" i="3" s="1"/>
  <c r="E30" i="3"/>
  <c r="G30" i="3" s="1"/>
  <c r="I30" i="3" s="1"/>
  <c r="D30" i="3"/>
  <c r="F30" i="3" s="1"/>
  <c r="E29" i="3"/>
  <c r="G29" i="3" s="1"/>
  <c r="I29" i="3" s="1"/>
  <c r="D29" i="3"/>
  <c r="F29" i="3" s="1"/>
  <c r="E28" i="3"/>
  <c r="G28" i="3" s="1"/>
  <c r="I28" i="3" s="1"/>
  <c r="D28" i="3"/>
  <c r="F28" i="3" s="1"/>
  <c r="E27" i="3"/>
  <c r="G27" i="3" s="1"/>
  <c r="I27" i="3" s="1"/>
  <c r="D27" i="3"/>
  <c r="F27" i="3" s="1"/>
  <c r="E26" i="3"/>
  <c r="G26" i="3" s="1"/>
  <c r="I26" i="3" s="1"/>
  <c r="D26" i="3"/>
  <c r="F26" i="3" s="1"/>
  <c r="E25" i="3"/>
  <c r="G25" i="3" s="1"/>
  <c r="I25" i="3" s="1"/>
  <c r="D25" i="3"/>
  <c r="F25" i="3" s="1"/>
  <c r="E24" i="3"/>
  <c r="G24" i="3" s="1"/>
  <c r="I24" i="3" s="1"/>
  <c r="D24" i="3"/>
  <c r="F24" i="3" s="1"/>
  <c r="E23" i="3"/>
  <c r="G23" i="3" s="1"/>
  <c r="I23" i="3" s="1"/>
  <c r="D23" i="3"/>
  <c r="F23" i="3" s="1"/>
  <c r="E22" i="3"/>
  <c r="G22" i="3" s="1"/>
  <c r="I22" i="3" s="1"/>
  <c r="D22" i="3"/>
  <c r="F22" i="3" s="1"/>
  <c r="E21" i="3"/>
  <c r="G21" i="3" s="1"/>
  <c r="I21" i="3" s="1"/>
  <c r="D21" i="3"/>
  <c r="F21" i="3" s="1"/>
  <c r="E20" i="3"/>
  <c r="G20" i="3" s="1"/>
  <c r="I20" i="3" s="1"/>
  <c r="D20" i="3"/>
  <c r="F20" i="3" s="1"/>
  <c r="E19" i="3"/>
  <c r="G19" i="3" s="1"/>
  <c r="I19" i="3" s="1"/>
  <c r="D19" i="3"/>
  <c r="F19" i="3" s="1"/>
  <c r="E18" i="3"/>
  <c r="G18" i="3" s="1"/>
  <c r="I18" i="3" s="1"/>
  <c r="D18" i="3"/>
  <c r="F18" i="3" s="1"/>
  <c r="E17" i="3"/>
  <c r="G17" i="3" s="1"/>
  <c r="I17" i="3" s="1"/>
  <c r="D17" i="3"/>
  <c r="F17" i="3" s="1"/>
  <c r="E16" i="3"/>
  <c r="G16" i="3" s="1"/>
  <c r="I16" i="3" s="1"/>
  <c r="D16" i="3"/>
  <c r="F16" i="3" s="1"/>
  <c r="E15" i="3"/>
  <c r="G15" i="3" s="1"/>
  <c r="I15" i="3" s="1"/>
  <c r="D15" i="3"/>
  <c r="F15" i="3" s="1"/>
  <c r="E14" i="3"/>
  <c r="G14" i="3" s="1"/>
  <c r="I14" i="3" s="1"/>
  <c r="D14" i="3"/>
  <c r="F14" i="3" s="1"/>
  <c r="E13" i="3"/>
  <c r="G13" i="3" s="1"/>
  <c r="I13" i="3" s="1"/>
  <c r="D13" i="3"/>
  <c r="F13" i="3" s="1"/>
  <c r="E12" i="3"/>
  <c r="G12" i="3" s="1"/>
  <c r="I12" i="3" s="1"/>
  <c r="D12" i="3"/>
  <c r="F12" i="3" s="1"/>
  <c r="E11" i="3"/>
  <c r="G11" i="3" s="1"/>
  <c r="I11" i="3" s="1"/>
  <c r="D11" i="3"/>
  <c r="F11" i="3" s="1"/>
  <c r="E10" i="3"/>
  <c r="G10" i="3" s="1"/>
  <c r="I10" i="3" s="1"/>
  <c r="D10" i="3"/>
  <c r="F10" i="3" s="1"/>
  <c r="E9" i="3"/>
  <c r="G9" i="3" s="1"/>
  <c r="I9" i="3" s="1"/>
  <c r="D9" i="3"/>
  <c r="F9" i="3" s="1"/>
  <c r="E8" i="3"/>
  <c r="G8" i="3" s="1"/>
  <c r="I8" i="3" s="1"/>
  <c r="D8" i="3"/>
  <c r="F8" i="3" s="1"/>
  <c r="E7" i="3"/>
  <c r="G7" i="3" s="1"/>
  <c r="I7" i="3" s="1"/>
  <c r="D7" i="3"/>
  <c r="F7" i="3" s="1"/>
  <c r="E6" i="3"/>
  <c r="G6" i="3" s="1"/>
  <c r="I6" i="3" s="1"/>
  <c r="D6" i="3"/>
  <c r="F6" i="3" s="1"/>
  <c r="E5" i="3"/>
  <c r="G5" i="3" s="1"/>
  <c r="I5" i="3" s="1"/>
  <c r="D5" i="3"/>
  <c r="F5" i="3" s="1"/>
  <c r="E4" i="3"/>
  <c r="G4" i="3" s="1"/>
  <c r="I4" i="3" s="1"/>
  <c r="D4" i="3"/>
  <c r="F4" i="3" s="1"/>
  <c r="E3" i="3"/>
  <c r="G3" i="3" s="1"/>
  <c r="I3" i="3" s="1"/>
  <c r="D3" i="3"/>
  <c r="F3" i="3" s="1"/>
  <c r="E2" i="3"/>
  <c r="G2" i="3" s="1"/>
  <c r="I2" i="3" s="1"/>
  <c r="D2" i="3"/>
  <c r="F2" i="3" s="1"/>
  <c r="K50" i="1"/>
  <c r="D13" i="2"/>
  <c r="E5" i="2" s="1"/>
  <c r="F5" i="2" s="1"/>
  <c r="K25" i="1"/>
  <c r="K2" i="1"/>
  <c r="K48" i="1" s="1"/>
  <c r="E2" i="1"/>
  <c r="H2" i="1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K23" i="1"/>
  <c r="D3" i="1"/>
  <c r="G3" i="1" s="1"/>
  <c r="D4" i="1"/>
  <c r="G4" i="1" s="1"/>
  <c r="D5" i="1"/>
  <c r="G5" i="1" s="1"/>
  <c r="D6" i="1"/>
  <c r="G6" i="1" s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D14" i="1"/>
  <c r="G14" i="1" s="1"/>
  <c r="D15" i="1"/>
  <c r="G15" i="1" s="1"/>
  <c r="D16" i="1"/>
  <c r="G16" i="1" s="1"/>
  <c r="D17" i="1"/>
  <c r="G17" i="1" s="1"/>
  <c r="D18" i="1"/>
  <c r="G18" i="1" s="1"/>
  <c r="D19" i="1"/>
  <c r="G19" i="1" s="1"/>
  <c r="D20" i="1"/>
  <c r="G20" i="1" s="1"/>
  <c r="D21" i="1"/>
  <c r="G21" i="1" s="1"/>
  <c r="D22" i="1"/>
  <c r="G22" i="1" s="1"/>
  <c r="D23" i="1"/>
  <c r="G23" i="1" s="1"/>
  <c r="D24" i="1"/>
  <c r="G24" i="1" s="1"/>
  <c r="D25" i="1"/>
  <c r="G25" i="1" s="1"/>
  <c r="D26" i="1"/>
  <c r="G26" i="1" s="1"/>
  <c r="D27" i="1"/>
  <c r="G27" i="1" s="1"/>
  <c r="D28" i="1"/>
  <c r="G28" i="1" s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36" i="1"/>
  <c r="G36" i="1" s="1"/>
  <c r="D37" i="1"/>
  <c r="G37" i="1" s="1"/>
  <c r="D38" i="1"/>
  <c r="G38" i="1" s="1"/>
  <c r="D39" i="1"/>
  <c r="G39" i="1" s="1"/>
  <c r="D40" i="1"/>
  <c r="G40" i="1" s="1"/>
  <c r="D41" i="1"/>
  <c r="G41" i="1" s="1"/>
  <c r="D42" i="1"/>
  <c r="G42" i="1" s="1"/>
  <c r="D43" i="1"/>
  <c r="G43" i="1" s="1"/>
  <c r="D44" i="1"/>
  <c r="G44" i="1" s="1"/>
  <c r="D45" i="1"/>
  <c r="G45" i="1" s="1"/>
  <c r="D46" i="1"/>
  <c r="G46" i="1" s="1"/>
  <c r="D47" i="1"/>
  <c r="G47" i="1" s="1"/>
  <c r="D48" i="1"/>
  <c r="G48" i="1" s="1"/>
  <c r="D49" i="1"/>
  <c r="G49" i="1" s="1"/>
  <c r="D50" i="1"/>
  <c r="G50" i="1" s="1"/>
  <c r="D51" i="1"/>
  <c r="G51" i="1" s="1"/>
  <c r="D52" i="1"/>
  <c r="G52" i="1" s="1"/>
  <c r="D53" i="1"/>
  <c r="G53" i="1" s="1"/>
  <c r="D54" i="1"/>
  <c r="G54" i="1" s="1"/>
  <c r="D55" i="1"/>
  <c r="G55" i="1" s="1"/>
  <c r="D56" i="1"/>
  <c r="G56" i="1" s="1"/>
  <c r="D57" i="1"/>
  <c r="G57" i="1" s="1"/>
  <c r="D58" i="1"/>
  <c r="G58" i="1" s="1"/>
  <c r="D59" i="1"/>
  <c r="G59" i="1" s="1"/>
  <c r="D60" i="1"/>
  <c r="G60" i="1" s="1"/>
  <c r="D61" i="1"/>
  <c r="G61" i="1" s="1"/>
  <c r="D62" i="1"/>
  <c r="G62" i="1" s="1"/>
  <c r="D2" i="1"/>
  <c r="G2" i="1" s="1"/>
  <c r="F59" i="1" l="1"/>
  <c r="H60" i="1"/>
  <c r="F55" i="1"/>
  <c r="H56" i="1"/>
  <c r="F51" i="1"/>
  <c r="H52" i="1"/>
  <c r="F47" i="1"/>
  <c r="H48" i="1"/>
  <c r="F43" i="1"/>
  <c r="H44" i="1"/>
  <c r="F39" i="1"/>
  <c r="H40" i="1"/>
  <c r="F35" i="1"/>
  <c r="H36" i="1"/>
  <c r="F31" i="1"/>
  <c r="H32" i="1"/>
  <c r="F27" i="1"/>
  <c r="H28" i="1"/>
  <c r="F23" i="1"/>
  <c r="H24" i="1"/>
  <c r="F19" i="1"/>
  <c r="H20" i="1"/>
  <c r="F15" i="1"/>
  <c r="H16" i="1"/>
  <c r="F11" i="1"/>
  <c r="H12" i="1"/>
  <c r="F7" i="1"/>
  <c r="H8" i="1"/>
  <c r="F3" i="1"/>
  <c r="H4" i="1"/>
  <c r="F58" i="1"/>
  <c r="H59" i="1"/>
  <c r="F54" i="1"/>
  <c r="H55" i="1"/>
  <c r="F50" i="1"/>
  <c r="H51" i="1"/>
  <c r="F46" i="1"/>
  <c r="H47" i="1"/>
  <c r="F42" i="1"/>
  <c r="H43" i="1"/>
  <c r="F38" i="1"/>
  <c r="H39" i="1"/>
  <c r="F34" i="1"/>
  <c r="H35" i="1"/>
  <c r="F30" i="1"/>
  <c r="H31" i="1"/>
  <c r="F26" i="1"/>
  <c r="H27" i="1"/>
  <c r="F22" i="1"/>
  <c r="H23" i="1"/>
  <c r="F18" i="1"/>
  <c r="H19" i="1"/>
  <c r="F14" i="1"/>
  <c r="H15" i="1"/>
  <c r="F10" i="1"/>
  <c r="H11" i="1"/>
  <c r="F6" i="1"/>
  <c r="H7" i="1"/>
  <c r="F2" i="1"/>
  <c r="H3" i="1"/>
  <c r="F61" i="1"/>
  <c r="H62" i="1"/>
  <c r="F57" i="1"/>
  <c r="H58" i="1"/>
  <c r="F53" i="1"/>
  <c r="H54" i="1"/>
  <c r="F49" i="1"/>
  <c r="H50" i="1"/>
  <c r="F45" i="1"/>
  <c r="H46" i="1"/>
  <c r="F41" i="1"/>
  <c r="H42" i="1"/>
  <c r="F37" i="1"/>
  <c r="H38" i="1"/>
  <c r="F33" i="1"/>
  <c r="H34" i="1"/>
  <c r="F29" i="1"/>
  <c r="H30" i="1"/>
  <c r="F25" i="1"/>
  <c r="H26" i="1"/>
  <c r="F21" i="1"/>
  <c r="H22" i="1"/>
  <c r="F17" i="1"/>
  <c r="H18" i="1"/>
  <c r="F13" i="1"/>
  <c r="H14" i="1"/>
  <c r="F9" i="1"/>
  <c r="H10" i="1"/>
  <c r="F5" i="1"/>
  <c r="H6" i="1"/>
  <c r="F60" i="1"/>
  <c r="H61" i="1"/>
  <c r="F56" i="1"/>
  <c r="H57" i="1"/>
  <c r="F52" i="1"/>
  <c r="H53" i="1"/>
  <c r="F48" i="1"/>
  <c r="H49" i="1"/>
  <c r="F44" i="1"/>
  <c r="H45" i="1"/>
  <c r="F40" i="1"/>
  <c r="H41" i="1"/>
  <c r="F36" i="1"/>
  <c r="H37" i="1"/>
  <c r="F32" i="1"/>
  <c r="H33" i="1"/>
  <c r="F28" i="1"/>
  <c r="H29" i="1"/>
  <c r="F24" i="1"/>
  <c r="H25" i="1"/>
  <c r="F20" i="1"/>
  <c r="H21" i="1"/>
  <c r="F16" i="1"/>
  <c r="H17" i="1"/>
  <c r="F12" i="1"/>
  <c r="H13" i="1"/>
  <c r="F8" i="1"/>
  <c r="H9" i="1"/>
  <c r="F4" i="1"/>
  <c r="H5" i="1"/>
  <c r="I64" i="3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E12" i="2"/>
  <c r="F12" i="2" s="1"/>
  <c r="E10" i="2"/>
  <c r="F10" i="2" s="1"/>
  <c r="E8" i="2"/>
  <c r="F8" i="2" s="1"/>
  <c r="E6" i="2"/>
  <c r="F6" i="2" s="1"/>
  <c r="E4" i="2"/>
  <c r="F4" i="2" s="1"/>
  <c r="E3" i="2"/>
  <c r="E11" i="2"/>
  <c r="F11" i="2" s="1"/>
  <c r="E9" i="2"/>
  <c r="F9" i="2" s="1"/>
  <c r="E7" i="2"/>
  <c r="F7" i="2" s="1"/>
  <c r="H64" i="3" l="1"/>
  <c r="B66" i="3" s="1"/>
  <c r="E13" i="2"/>
  <c r="F3" i="2"/>
  <c r="F13" i="2" s="1"/>
  <c r="G4" i="2" l="1"/>
  <c r="H4" i="2" s="1"/>
  <c r="K49" i="1"/>
  <c r="G12" i="2"/>
  <c r="H12" i="2" s="1"/>
  <c r="G5" i="2"/>
  <c r="H5" i="2" s="1"/>
  <c r="G11" i="2"/>
  <c r="H11" i="2" s="1"/>
  <c r="G10" i="2"/>
  <c r="H10" i="2" s="1"/>
  <c r="G8" i="2"/>
  <c r="H8" i="2" s="1"/>
  <c r="G7" i="2"/>
  <c r="H7" i="2" s="1"/>
  <c r="G6" i="2"/>
  <c r="H6" i="2" s="1"/>
  <c r="G3" i="2"/>
  <c r="H3" i="2" s="1"/>
  <c r="G9" i="2"/>
  <c r="H9" i="2" s="1"/>
  <c r="H13" i="2" l="1"/>
  <c r="K51" i="1" s="1"/>
  <c r="K47" i="1" s="1"/>
</calcChain>
</file>

<file path=xl/sharedStrings.xml><?xml version="1.0" encoding="utf-8"?>
<sst xmlns="http://schemas.openxmlformats.org/spreadsheetml/2006/main" count="125" uniqueCount="67">
  <si>
    <t>Date</t>
  </si>
  <si>
    <t>S&amp;P 500</t>
  </si>
  <si>
    <t>S&amp;P 500 Return</t>
  </si>
  <si>
    <t xml:space="preserve"> 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</si>
  <si>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</si>
  <si>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</si>
  <si>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</si>
  <si>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</si>
  <si>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</si>
  <si>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</si>
  <si>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</si>
  <si>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</si>
  <si>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</si>
  <si>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</si>
  <si>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</si>
  <si>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</si>
  <si>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</si>
  <si>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</si>
  <si>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</si>
  <si>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</si>
  <si>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</si>
  <si>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</si>
  <si>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</si>
  <si>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</si>
  <si>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</si>
  <si>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</si>
  <si>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Blume Adjusted Beta</t>
  </si>
  <si>
    <t>Previous Period</t>
  </si>
  <si>
    <t>Sum Beta</t>
  </si>
  <si>
    <t>Stead</t>
  </si>
  <si>
    <t>Raw Beta</t>
  </si>
  <si>
    <t>S&amp;P Return</t>
  </si>
  <si>
    <t>Vasicek Adjusted Beta</t>
  </si>
  <si>
    <t>Company</t>
  </si>
  <si>
    <t>Weight</t>
  </si>
  <si>
    <t>Difference Squared</t>
  </si>
  <si>
    <t>Variance</t>
  </si>
  <si>
    <t>Weight X Beta</t>
  </si>
  <si>
    <t>Ortona</t>
  </si>
  <si>
    <t>Juno</t>
  </si>
  <si>
    <t>Dresser</t>
  </si>
  <si>
    <t>Montana</t>
  </si>
  <si>
    <t>Spirit</t>
  </si>
  <si>
    <t>Ranson</t>
  </si>
  <si>
    <t>Enfield</t>
  </si>
  <si>
    <t>Browning</t>
  </si>
  <si>
    <t>Jenson</t>
  </si>
  <si>
    <t>Augusta</t>
  </si>
  <si>
    <t>Market Cap (Millions)</t>
  </si>
  <si>
    <t>Beta Stead</t>
  </si>
  <si>
    <t>Variance Stead</t>
  </si>
  <si>
    <t>Beta Industry</t>
  </si>
  <si>
    <t>S&amp;P</t>
  </si>
  <si>
    <t>Sum</t>
  </si>
  <si>
    <t>Stead X S&amp;P</t>
  </si>
  <si>
    <t>S&amp;P Squared</t>
  </si>
  <si>
    <t>Downside Beta</t>
  </si>
  <si>
    <t>Previous S&amp;P Return</t>
  </si>
  <si>
    <t>Variance Industry</t>
  </si>
  <si>
    <t>Stead Return</t>
  </si>
  <si>
    <t>Raw Beta (returns)</t>
  </si>
  <si>
    <t>Raw Beta (excess returns)</t>
  </si>
  <si>
    <t>Excess Stead Return</t>
  </si>
  <si>
    <t>Excess S&amp;P 500 Return</t>
  </si>
  <si>
    <t>90-Day T-bil Rate</t>
  </si>
  <si>
    <t>Lower 95.0%</t>
  </si>
  <si>
    <t>Upper 95.0%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</si>
</sst>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* #,##0.0000_);_(* \(#,##0.0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1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64" fontId="0" fillId="0" borderId="0" xfId="0" applyNumberForma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  <xf numFmtId="2" fontId="0" fillId="0" borderId="0" xfId="0" applyNumberFormat="1"/>
    <xf numFmtId="1" fontId="0" fillId="0" borderId="0" xfId="0" applyNumberFormat="1"/>
    <xf numFmtId="165" fontId="0" fillId="0" borderId="0" xfId="1" applyNumberFormat="1" applyFont="1"/>
    <xf numFmtId="2" fontId="0" fillId="0" borderId="0" xfId="0" applyNumberFormat="1" applyAlignment="1">
      <alignment horizontal="right" indent="1"/>
    </xf>
    <xf numFmtId="37" fontId="0" fillId="0" borderId="0" xfId="1" applyNumberFormat="1" applyFont="1"/>
    <xf numFmtId="164" fontId="16" fillId="0" borderId="0" xfId="0" applyNumberFormat="1" applyFont="1"/>
    <xf numFmtId="2" fontId="16" fillId="0" borderId="0" xfId="0" applyNumberFormat="1" applyFont="1" applyAlignment="1"/>
    <xf numFmtId="2" fontId="16" fillId="0" borderId="0" xfId="0" applyNumberFormat="1" applyFont="1"/>
    <xf numFmtId="10" fontId="0" fillId="0" borderId="0" xfId="2" applyNumberFormat="1" applyFont="1"/>
    <xf numFmtId="166" fontId="0" fillId="0" borderId="0" xfId="1" applyNumberFormat="1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4"/>
  <sheetViews>
    <sheetView tabSelected="1" workbookViewId="0">
      <selection activeCell="V34" sqref="V34"/>
    </sheetView>
  </sheetViews>
  <sheetFormatPr defaultRowHeight="15" x14ac:dyDescent="0.25"/>
  <cols>
    <col min="1" max="1" width="10.85546875" customWidth="1"/>
    <col min="2" max="2" width="12.28515625" bestFit="1" customWidth="1"/>
    <col min="3" max="3" width="9.5703125" bestFit="1" customWidth="1"/>
    <col min="4" max="4" width="13.85546875" customWidth="1"/>
    <col min="5" max="5" width="16.140625" customWidth="1"/>
    <col min="6" max="6" width="19.85546875" customWidth="1"/>
    <col min="7" max="7" width="21" customWidth="1"/>
    <col min="8" max="8" width="22.5703125" customWidth="1"/>
    <col min="9" max="9" width="16.140625" customWidth="1"/>
    <col min="10" max="10" width="23.42578125" customWidth="1"/>
    <col min="11" max="11" width="15.85546875" customWidth="1"/>
    <col min="12" max="12" width="22.85546875" customWidth="1"/>
    <col min="13" max="13" width="16.28515625" customWidth="1"/>
    <col min="14" max="14" width="12.7109375" customWidth="1"/>
    <col min="15" max="15" width="14.42578125" customWidth="1"/>
    <col min="16" max="16" width="14.140625" customWidth="1"/>
    <col min="17" max="17" width="13.140625" customWidth="1"/>
    <col min="18" max="18" width="23.28515625" customWidth="1"/>
    <col min="19" max="19" width="13.140625" customWidth="1"/>
    <col min="20" max="20" width="16" customWidth="1"/>
    <col min="21" max="21" width="14.42578125" customWidth="1"/>
    <col min="22" max="22" width="12.28515625" customWidth="1"/>
    <col min="23" max="23" width="14" customWidth="1"/>
    <col min="24" max="24" width="12.5703125" customWidth="1"/>
    <col min="25" max="25" width="14.140625" customWidth="1"/>
    <col min="26" max="26" width="14.7109375" customWidth="1"/>
  </cols>
  <sheetData>
    <row r="1" spans="1:23" x14ac:dyDescent="0.25">
      <c r="A1" s="4" t="s">
        <v>0</v>
      </c>
      <c r="B1" s="4" t="s">
        <v>29</v>
      </c>
      <c r="C1" s="4" t="s">
        <v>1</v>
      </c>
      <c r="D1" s="4" t="s">
        <v>59</v>
      </c>
      <c r="E1" s="4" t="s">
        <v>2</v>
      </c>
      <c r="F1" s="4" t="s">
        <v>57</v>
      </c>
      <c r="G1" s="4" t="s">
        <v>62</v>
      </c>
      <c r="H1" s="4" t="s">
        <v>63</v>
      </c>
      <c r="I1" s="4"/>
      <c r="J1" s="4" t="s">
        <v>64</v>
      </c>
      <c r="K1" s="19">
        <v>1.4999999999999999E-2</v>
      </c>
    </row>
    <row r="2" spans="1:23" x14ac:dyDescent="0.25">
      <c r="A2" s="1">
        <v>75609</v>
      </c>
      <c r="B2" s="13">
        <v>109.44</v>
      </c>
      <c r="C2" s="14">
        <v>2275</v>
      </c>
      <c r="D2" s="5">
        <f t="shared" ref="D2:D33" si="0">(B2-B3)/B3</f>
        <v>5.0086355785837644E-2</v>
      </c>
      <c r="E2" s="5">
        <f t="shared" ref="E2:E33" si="1">(C2-C3)/C3</f>
        <v>1.6078606520768202E-2</v>
      </c>
      <c r="F2" s="5">
        <f>E3</f>
        <v>1.8190086402910415E-2</v>
      </c>
      <c r="G2" s="5">
        <f>D2-$K$1</f>
        <v>3.5086355785837645E-2</v>
      </c>
      <c r="H2" s="5">
        <f>E2-$K$1</f>
        <v>1.0786065207682022E-3</v>
      </c>
      <c r="I2" s="5"/>
      <c r="J2" s="16" t="s">
        <v>60</v>
      </c>
      <c r="K2" s="17">
        <f>K21</f>
        <v>1.2451806881615488</v>
      </c>
      <c r="L2" t="s">
        <v>3</v>
      </c>
      <c r="R2" s="2" t="s">
        <v>61</v>
      </c>
      <c r="S2" s="17">
        <f>S21</f>
        <v>1.2277337532275787</v>
      </c>
    </row>
    <row r="3" spans="1:23" x14ac:dyDescent="0.25">
      <c r="A3" s="1">
        <v>42705</v>
      </c>
      <c r="B3" s="13">
        <v>104.22</v>
      </c>
      <c r="C3" s="14">
        <v>2239</v>
      </c>
      <c r="D3" s="5">
        <f t="shared" si="0"/>
        <v>5.9577063847092306E-2</v>
      </c>
      <c r="E3" s="5">
        <f t="shared" si="1"/>
        <v>1.8190086402910415E-2</v>
      </c>
      <c r="F3" s="5">
        <f t="shared" ref="F3:F61" si="2">E4</f>
        <v>3.4336782690498592E-2</v>
      </c>
      <c r="G3" s="5">
        <f t="shared" ref="G3:G62" si="3">D3-$K$1</f>
        <v>4.4577063847092306E-2</v>
      </c>
      <c r="H3" s="5">
        <f t="shared" ref="H3:H62" si="4">E3-$K$1</f>
        <v>3.1900864029104151E-3</v>
      </c>
      <c r="I3" s="5"/>
    </row>
    <row r="4" spans="1:23" x14ac:dyDescent="0.25">
      <c r="A4" s="1">
        <v>42675</v>
      </c>
      <c r="B4" s="13">
        <v>98.36</v>
      </c>
      <c r="C4" s="14">
        <v>2199</v>
      </c>
      <c r="D4" s="5">
        <f t="shared" si="0"/>
        <v>6.9362904979343276E-2</v>
      </c>
      <c r="E4" s="5">
        <f t="shared" si="1"/>
        <v>3.4336782690498592E-2</v>
      </c>
      <c r="F4" s="5">
        <f t="shared" si="2"/>
        <v>-1.9372693726937271E-2</v>
      </c>
      <c r="G4" s="5">
        <f t="shared" si="3"/>
        <v>5.4362904979343277E-2</v>
      </c>
      <c r="H4" s="5">
        <f t="shared" si="4"/>
        <v>1.9336782690498593E-2</v>
      </c>
      <c r="I4" s="5"/>
      <c r="J4" t="s">
        <v>4</v>
      </c>
      <c r="R4" t="s">
        <v>4</v>
      </c>
    </row>
    <row r="5" spans="1:23" ht="15.75" thickBot="1" x14ac:dyDescent="0.3">
      <c r="A5" s="1">
        <v>42646</v>
      </c>
      <c r="B5" s="13">
        <v>91.98</v>
      </c>
      <c r="C5" s="14">
        <v>2126</v>
      </c>
      <c r="D5" s="5">
        <f t="shared" si="0"/>
        <v>-1.8448182311448908E-3</v>
      </c>
      <c r="E5" s="5">
        <f t="shared" si="1"/>
        <v>-1.9372693726937271E-2</v>
      </c>
      <c r="F5" s="5">
        <f t="shared" si="2"/>
        <v>-1.3818516812528789E-3</v>
      </c>
      <c r="G5" s="5">
        <f t="shared" si="3"/>
        <v>-1.6844818231144889E-2</v>
      </c>
      <c r="H5" s="5">
        <f t="shared" si="4"/>
        <v>-3.437269372693727E-2</v>
      </c>
      <c r="I5" s="5"/>
    </row>
    <row r="6" spans="1:23" x14ac:dyDescent="0.25">
      <c r="A6" s="1">
        <v>42614</v>
      </c>
      <c r="B6" s="13">
        <v>92.15</v>
      </c>
      <c r="C6" s="14">
        <v>2168</v>
      </c>
      <c r="D6" s="5">
        <f t="shared" si="0"/>
        <v>-1.6961809259654247E-2</v>
      </c>
      <c r="E6" s="5">
        <f t="shared" si="1"/>
        <v>-1.3818516812528789E-3</v>
      </c>
      <c r="F6" s="5">
        <f t="shared" si="2"/>
        <v>-1.3799448022079118E-3</v>
      </c>
      <c r="G6" s="5">
        <f t="shared" si="3"/>
        <v>-3.196180925965425E-2</v>
      </c>
      <c r="H6" s="5">
        <f t="shared" si="4"/>
        <v>-1.638185168125288E-2</v>
      </c>
      <c r="I6" s="5"/>
      <c r="J6" s="9" t="s">
        <v>5</v>
      </c>
      <c r="K6" s="9"/>
      <c r="R6" s="9" t="s">
        <v>5</v>
      </c>
      <c r="S6" s="9"/>
    </row>
    <row r="7" spans="1:23" x14ac:dyDescent="0.25">
      <c r="A7" s="1">
        <v>42583</v>
      </c>
      <c r="B7" s="13">
        <v>93.74</v>
      </c>
      <c r="C7" s="14">
        <v>2171</v>
      </c>
      <c r="D7" s="5">
        <f t="shared" si="0"/>
        <v>-1.5542953161100652E-2</v>
      </c>
      <c r="E7" s="5">
        <f t="shared" si="1"/>
        <v>-1.3799448022079118E-3</v>
      </c>
      <c r="F7" s="5">
        <f t="shared" si="2"/>
        <v>3.5731300619342543E-2</v>
      </c>
      <c r="G7" s="5">
        <f t="shared" si="3"/>
        <v>-3.0542953161100651E-2</v>
      </c>
      <c r="H7" s="5">
        <f t="shared" si="4"/>
        <v>-1.6379944802207912E-2</v>
      </c>
      <c r="I7" s="5"/>
      <c r="J7" s="6" t="s">
        <v>6</v>
      </c>
      <c r="K7" s="6">
        <v>0.71343223223337138</v>
      </c>
      <c r="R7" s="6" t="s">
        <v>6</v>
      </c>
      <c r="S7" s="6">
        <v>0.71197271195832978</v>
      </c>
    </row>
    <row r="8" spans="1:23" x14ac:dyDescent="0.25">
      <c r="A8" s="1">
        <v>42552</v>
      </c>
      <c r="B8" s="13">
        <v>95.22</v>
      </c>
      <c r="C8" s="14">
        <v>2174</v>
      </c>
      <c r="D8" s="5">
        <f t="shared" si="0"/>
        <v>-1.1933174224343734E-2</v>
      </c>
      <c r="E8" s="5">
        <f t="shared" si="1"/>
        <v>3.5731300619342543E-2</v>
      </c>
      <c r="F8" s="5">
        <f t="shared" si="2"/>
        <v>9.5374344301382924E-4</v>
      </c>
      <c r="G8" s="5">
        <f t="shared" si="3"/>
        <v>-2.6933174224343735E-2</v>
      </c>
      <c r="H8" s="5">
        <f t="shared" si="4"/>
        <v>2.0731300619342544E-2</v>
      </c>
      <c r="I8" s="5"/>
      <c r="J8" s="6" t="s">
        <v>7</v>
      </c>
      <c r="K8" s="6">
        <v>0.50898554998949108</v>
      </c>
      <c r="R8" s="6" t="s">
        <v>7</v>
      </c>
      <c r="S8" s="6">
        <v>0.50690514257329877</v>
      </c>
    </row>
    <row r="9" spans="1:23" x14ac:dyDescent="0.25">
      <c r="A9" s="1">
        <v>42522</v>
      </c>
      <c r="B9" s="13">
        <v>96.37</v>
      </c>
      <c r="C9" s="14">
        <v>2099</v>
      </c>
      <c r="D9" s="5">
        <f t="shared" si="0"/>
        <v>-1.4117647058823483E-2</v>
      </c>
      <c r="E9" s="5">
        <f t="shared" si="1"/>
        <v>9.5374344301382924E-4</v>
      </c>
      <c r="F9" s="5">
        <f t="shared" si="2"/>
        <v>1.549636803874092E-2</v>
      </c>
      <c r="G9" s="5">
        <f t="shared" si="3"/>
        <v>-2.9117647058823484E-2</v>
      </c>
      <c r="H9" s="5">
        <f t="shared" si="4"/>
        <v>-1.4046256556986171E-2</v>
      </c>
      <c r="I9" s="5"/>
      <c r="J9" s="6" t="s">
        <v>8</v>
      </c>
      <c r="K9" s="6">
        <v>0.5005197836099996</v>
      </c>
      <c r="R9" s="6" t="s">
        <v>8</v>
      </c>
      <c r="S9" s="6">
        <v>0.49840350710042464</v>
      </c>
    </row>
    <row r="10" spans="1:23" x14ac:dyDescent="0.25">
      <c r="A10" s="1">
        <v>42492</v>
      </c>
      <c r="B10" s="13">
        <v>97.75</v>
      </c>
      <c r="C10" s="14">
        <v>2097</v>
      </c>
      <c r="D10" s="5">
        <f t="shared" si="0"/>
        <v>-3.9123169173301914E-2</v>
      </c>
      <c r="E10" s="5">
        <f t="shared" si="1"/>
        <v>1.549636803874092E-2</v>
      </c>
      <c r="F10" s="5">
        <f t="shared" si="2"/>
        <v>2.4271844660194173E-3</v>
      </c>
      <c r="G10" s="5">
        <f t="shared" si="3"/>
        <v>-5.4123169173301913E-2</v>
      </c>
      <c r="H10" s="5">
        <f t="shared" si="4"/>
        <v>4.963680387409207E-4</v>
      </c>
      <c r="I10" s="5"/>
      <c r="J10" s="6" t="s">
        <v>9</v>
      </c>
      <c r="K10" s="6">
        <v>3.6471308913005748E-2</v>
      </c>
      <c r="R10" s="6" t="s">
        <v>9</v>
      </c>
      <c r="S10" s="6">
        <v>3.6477416781774491E-2</v>
      </c>
    </row>
    <row r="11" spans="1:23" ht="15.75" thickBot="1" x14ac:dyDescent="0.3">
      <c r="A11" s="1">
        <v>42461</v>
      </c>
      <c r="B11" s="13">
        <v>101.73</v>
      </c>
      <c r="C11" s="14">
        <v>2065</v>
      </c>
      <c r="D11" s="5">
        <f t="shared" si="0"/>
        <v>3.9758789860997554E-2</v>
      </c>
      <c r="E11" s="5">
        <f t="shared" si="1"/>
        <v>2.4271844660194173E-3</v>
      </c>
      <c r="F11" s="5">
        <f t="shared" si="2"/>
        <v>6.6252587991718431E-2</v>
      </c>
      <c r="G11" s="5">
        <f t="shared" si="3"/>
        <v>2.4758789860997554E-2</v>
      </c>
      <c r="H11" s="5">
        <f t="shared" si="4"/>
        <v>-1.2572815533980583E-2</v>
      </c>
      <c r="I11" s="5"/>
      <c r="J11" s="7" t="s">
        <v>10</v>
      </c>
      <c r="K11" s="7">
        <v>60</v>
      </c>
      <c r="R11" s="7" t="s">
        <v>10</v>
      </c>
      <c r="S11" s="7">
        <v>60</v>
      </c>
    </row>
    <row r="12" spans="1:23" x14ac:dyDescent="0.25">
      <c r="A12" s="1">
        <v>42430</v>
      </c>
      <c r="B12" s="13">
        <v>97.84</v>
      </c>
      <c r="C12" s="14">
        <v>2060</v>
      </c>
      <c r="D12" s="5">
        <f t="shared" si="0"/>
        <v>3.9634470300711974E-2</v>
      </c>
      <c r="E12" s="5">
        <f t="shared" si="1"/>
        <v>6.6252587991718431E-2</v>
      </c>
      <c r="F12" s="5">
        <f t="shared" si="2"/>
        <v>-4.1237113402061857E-3</v>
      </c>
      <c r="G12" s="5">
        <f t="shared" si="3"/>
        <v>2.4634470300711975E-2</v>
      </c>
      <c r="H12" s="5">
        <f t="shared" si="4"/>
        <v>5.1252587991718432E-2</v>
      </c>
      <c r="I12" s="5"/>
    </row>
    <row r="13" spans="1:23" ht="15.75" thickBot="1" x14ac:dyDescent="0.3">
      <c r="A13" s="1">
        <v>42401</v>
      </c>
      <c r="B13" s="13">
        <v>94.11</v>
      </c>
      <c r="C13" s="14">
        <v>1932</v>
      </c>
      <c r="D13" s="5">
        <f t="shared" si="0"/>
        <v>-3.0720338983051508E-3</v>
      </c>
      <c r="E13" s="5">
        <f t="shared" si="1"/>
        <v>-4.1237113402061857E-3</v>
      </c>
      <c r="F13" s="5">
        <f t="shared" si="2"/>
        <v>-5.0880626223091974E-2</v>
      </c>
      <c r="G13" s="5">
        <f t="shared" si="3"/>
        <v>-1.807203389830515E-2</v>
      </c>
      <c r="H13" s="5">
        <f t="shared" si="4"/>
        <v>-1.9123711340206184E-2</v>
      </c>
      <c r="I13" s="5"/>
      <c r="J13" t="s">
        <v>11</v>
      </c>
      <c r="R13" t="s">
        <v>11</v>
      </c>
    </row>
    <row r="14" spans="1:23" x14ac:dyDescent="0.25">
      <c r="A14" s="1">
        <v>42373</v>
      </c>
      <c r="B14" s="13">
        <v>94.4</v>
      </c>
      <c r="C14" s="14">
        <v>1940</v>
      </c>
      <c r="D14" s="5">
        <f t="shared" si="0"/>
        <v>-8.8098918083462041E-2</v>
      </c>
      <c r="E14" s="5">
        <f t="shared" si="1"/>
        <v>-5.0880626223091974E-2</v>
      </c>
      <c r="F14" s="5">
        <f t="shared" si="2"/>
        <v>-1.7307692307692309E-2</v>
      </c>
      <c r="G14" s="5">
        <f t="shared" si="3"/>
        <v>-0.10309891808346204</v>
      </c>
      <c r="H14" s="5">
        <f t="shared" si="4"/>
        <v>-6.5880626223091973E-2</v>
      </c>
      <c r="I14" s="5"/>
      <c r="J14" s="8"/>
      <c r="K14" s="8" t="s">
        <v>16</v>
      </c>
      <c r="L14" s="8" t="s">
        <v>17</v>
      </c>
      <c r="M14" s="8" t="s">
        <v>18</v>
      </c>
      <c r="N14" s="8" t="s">
        <v>19</v>
      </c>
      <c r="O14" s="8" t="s">
        <v>20</v>
      </c>
      <c r="R14" s="8"/>
      <c r="S14" s="8" t="s">
        <v>16</v>
      </c>
      <c r="T14" s="8" t="s">
        <v>17</v>
      </c>
      <c r="U14" s="8" t="s">
        <v>18</v>
      </c>
      <c r="V14" s="8" t="s">
        <v>19</v>
      </c>
      <c r="W14" s="8" t="s">
        <v>20</v>
      </c>
    </row>
    <row r="15" spans="1:23" x14ac:dyDescent="0.25">
      <c r="A15" s="1">
        <v>42339</v>
      </c>
      <c r="B15" s="13">
        <v>103.52</v>
      </c>
      <c r="C15" s="14">
        <v>2044</v>
      </c>
      <c r="D15" s="5">
        <f t="shared" si="0"/>
        <v>-6.8059056535830054E-2</v>
      </c>
      <c r="E15" s="5">
        <f t="shared" si="1"/>
        <v>-1.7307692307692309E-2</v>
      </c>
      <c r="F15" s="5">
        <f t="shared" si="2"/>
        <v>4.8100048100048102E-4</v>
      </c>
      <c r="G15" s="5">
        <f t="shared" si="3"/>
        <v>-8.3059056535830053E-2</v>
      </c>
      <c r="H15" s="5">
        <f t="shared" si="4"/>
        <v>-3.2307692307692308E-2</v>
      </c>
      <c r="I15" s="5"/>
      <c r="J15" s="6" t="s">
        <v>12</v>
      </c>
      <c r="K15" s="6">
        <v>1</v>
      </c>
      <c r="L15" s="6">
        <v>7.9972721092910731E-2</v>
      </c>
      <c r="M15" s="6">
        <v>7.9972721092910731E-2</v>
      </c>
      <c r="N15" s="6">
        <v>60.122796587266748</v>
      </c>
      <c r="O15" s="6">
        <v>1.5849093794424482E-10</v>
      </c>
      <c r="R15" s="6" t="s">
        <v>12</v>
      </c>
      <c r="S15" s="6">
        <v>1</v>
      </c>
      <c r="T15" s="6">
        <v>7.9336377777861941E-2</v>
      </c>
      <c r="U15" s="6">
        <v>7.9336377777861941E-2</v>
      </c>
      <c r="V15" s="6">
        <v>59.624426875353763</v>
      </c>
      <c r="W15" s="6">
        <v>1.7951028554346561E-10</v>
      </c>
    </row>
    <row r="16" spans="1:23" x14ac:dyDescent="0.25">
      <c r="A16" s="1">
        <v>42310</v>
      </c>
      <c r="B16" s="13">
        <v>111.08</v>
      </c>
      <c r="C16" s="14">
        <v>2080</v>
      </c>
      <c r="D16" s="5">
        <f t="shared" si="0"/>
        <v>-2.3351895096102491E-3</v>
      </c>
      <c r="E16" s="5">
        <f t="shared" si="1"/>
        <v>4.8100048100048102E-4</v>
      </c>
      <c r="F16" s="5">
        <f t="shared" si="2"/>
        <v>8.2812499999999997E-2</v>
      </c>
      <c r="G16" s="5">
        <f t="shared" si="3"/>
        <v>-1.7335189509610247E-2</v>
      </c>
      <c r="H16" s="5">
        <f t="shared" si="4"/>
        <v>-1.4518999518999518E-2</v>
      </c>
      <c r="I16" s="5"/>
      <c r="J16" s="6" t="s">
        <v>13</v>
      </c>
      <c r="K16" s="6">
        <v>58</v>
      </c>
      <c r="L16" s="6">
        <v>7.7149069682017762E-2</v>
      </c>
      <c r="M16" s="6">
        <v>1.3301563738278926E-3</v>
      </c>
      <c r="N16" s="6"/>
      <c r="O16" s="6"/>
      <c r="R16" s="6" t="s">
        <v>13</v>
      </c>
      <c r="S16" s="6">
        <v>58</v>
      </c>
      <c r="T16" s="6">
        <v>7.7174912234134432E-2</v>
      </c>
      <c r="U16" s="6">
        <v>1.3306019350712833E-3</v>
      </c>
      <c r="V16" s="6"/>
      <c r="W16" s="6"/>
    </row>
    <row r="17" spans="1:26" ht="15.75" thickBot="1" x14ac:dyDescent="0.3">
      <c r="A17" s="1">
        <v>42278</v>
      </c>
      <c r="B17" s="13">
        <v>111.34</v>
      </c>
      <c r="C17" s="14">
        <v>2079</v>
      </c>
      <c r="D17" s="5">
        <f t="shared" si="0"/>
        <v>0.11284357821089462</v>
      </c>
      <c r="E17" s="5">
        <f t="shared" si="1"/>
        <v>8.2812499999999997E-2</v>
      </c>
      <c r="F17" s="5">
        <f t="shared" si="2"/>
        <v>-2.6369168356997971E-2</v>
      </c>
      <c r="G17" s="5">
        <f t="shared" si="3"/>
        <v>9.7843578210894622E-2</v>
      </c>
      <c r="H17" s="5">
        <f t="shared" si="4"/>
        <v>6.7812499999999998E-2</v>
      </c>
      <c r="I17" s="5"/>
      <c r="J17" s="7" t="s">
        <v>14</v>
      </c>
      <c r="K17" s="7">
        <v>59</v>
      </c>
      <c r="L17" s="7">
        <v>0.15712179077492849</v>
      </c>
      <c r="M17" s="7"/>
      <c r="N17" s="7"/>
      <c r="O17" s="7"/>
      <c r="R17" s="7" t="s">
        <v>14</v>
      </c>
      <c r="S17" s="7">
        <v>59</v>
      </c>
      <c r="T17" s="7">
        <v>0.15651129001199637</v>
      </c>
      <c r="U17" s="7"/>
      <c r="V17" s="7"/>
      <c r="W17" s="7"/>
    </row>
    <row r="18" spans="1:26" ht="15.75" thickBot="1" x14ac:dyDescent="0.3">
      <c r="A18" s="1">
        <v>42248</v>
      </c>
      <c r="B18" s="13">
        <v>100.05</v>
      </c>
      <c r="C18" s="14">
        <v>1920</v>
      </c>
      <c r="D18" s="5">
        <f t="shared" si="0"/>
        <v>3.2086633911560529E-3</v>
      </c>
      <c r="E18" s="5">
        <f t="shared" si="1"/>
        <v>-2.6369168356997971E-2</v>
      </c>
      <c r="F18" s="5">
        <f t="shared" si="2"/>
        <v>-6.2737642585551326E-2</v>
      </c>
      <c r="G18" s="5">
        <f t="shared" si="3"/>
        <v>-1.1791336608843947E-2</v>
      </c>
      <c r="H18" s="5">
        <f t="shared" si="4"/>
        <v>-4.1369168356997971E-2</v>
      </c>
      <c r="I18" s="5"/>
    </row>
    <row r="19" spans="1:26" x14ac:dyDescent="0.25">
      <c r="A19" s="1">
        <v>42219</v>
      </c>
      <c r="B19" s="13">
        <v>99.73</v>
      </c>
      <c r="C19" s="14">
        <v>1972</v>
      </c>
      <c r="D19" s="5">
        <f t="shared" si="0"/>
        <v>-0.15101728100791686</v>
      </c>
      <c r="E19" s="5">
        <f t="shared" si="1"/>
        <v>-6.2737642585551326E-2</v>
      </c>
      <c r="F19" s="5">
        <f t="shared" si="2"/>
        <v>1.9873969946679594E-2</v>
      </c>
      <c r="G19" s="5">
        <f t="shared" si="3"/>
        <v>-0.16601728100791685</v>
      </c>
      <c r="H19" s="5">
        <f t="shared" si="4"/>
        <v>-7.7737642585551325E-2</v>
      </c>
      <c r="I19" s="5"/>
      <c r="J19" s="8"/>
      <c r="K19" s="8" t="s">
        <v>21</v>
      </c>
      <c r="L19" s="8" t="s">
        <v>9</v>
      </c>
      <c r="M19" s="8" t="s">
        <v>22</v>
      </c>
      <c r="N19" s="8" t="s">
        <v>23</v>
      </c>
      <c r="O19" s="8" t="s">
        <v>24</v>
      </c>
      <c r="P19" s="8" t="s">
        <v>25</v>
      </c>
      <c r="R19" s="8"/>
      <c r="S19" s="8" t="s">
        <v>21</v>
      </c>
      <c r="T19" s="8" t="s">
        <v>9</v>
      </c>
      <c r="U19" s="8" t="s">
        <v>22</v>
      </c>
      <c r="V19" s="8" t="s">
        <v>23</v>
      </c>
      <c r="W19" s="8" t="s">
        <v>24</v>
      </c>
      <c r="X19" s="8" t="s">
        <v>25</v>
      </c>
      <c r="Y19" s="8" t="s">
        <v>65</v>
      </c>
      <c r="Z19" s="8" t="s">
        <v>66</v>
      </c>
    </row>
    <row r="20" spans="1:26" x14ac:dyDescent="0.25">
      <c r="A20" s="1">
        <v>42186</v>
      </c>
      <c r="B20" s="13">
        <v>117.47</v>
      </c>
      <c r="C20" s="14">
        <v>2104</v>
      </c>
      <c r="D20" s="5">
        <f t="shared" si="0"/>
        <v>5.7430911873255878E-2</v>
      </c>
      <c r="E20" s="5">
        <f t="shared" si="1"/>
        <v>1.9873969946679594E-2</v>
      </c>
      <c r="F20" s="5">
        <f t="shared" si="2"/>
        <v>-2.0882771713336499E-2</v>
      </c>
      <c r="G20" s="5">
        <f t="shared" si="3"/>
        <v>4.2430911873255879E-2</v>
      </c>
      <c r="H20" s="5">
        <f t="shared" si="4"/>
        <v>4.8739699466795947E-3</v>
      </c>
      <c r="I20" s="5"/>
      <c r="J20" s="6" t="s">
        <v>15</v>
      </c>
      <c r="K20" s="6">
        <v>7.8283347830758066E-3</v>
      </c>
      <c r="L20" s="6">
        <v>4.9566047014444302E-3</v>
      </c>
      <c r="M20" s="6">
        <v>1.5793744417008906</v>
      </c>
      <c r="N20" s="6">
        <v>0.11968901648825107</v>
      </c>
      <c r="O20" s="6">
        <v>-2.0933875098019823E-3</v>
      </c>
      <c r="P20" s="6">
        <v>1.7750057075953597E-2</v>
      </c>
      <c r="R20" s="6" t="s">
        <v>15</v>
      </c>
      <c r="S20" s="6">
        <v>1.0651231407458708E-2</v>
      </c>
      <c r="T20" s="6">
        <v>4.7734395722998282E-3</v>
      </c>
      <c r="U20" s="6">
        <v>2.231353565103785</v>
      </c>
      <c r="V20" s="6">
        <v>2.9537510517907078E-2</v>
      </c>
      <c r="W20" s="6">
        <v>1.096153956075388E-3</v>
      </c>
      <c r="X20" s="6">
        <v>2.0206308858842028E-2</v>
      </c>
      <c r="Y20" s="6">
        <v>1.096153956075388E-3</v>
      </c>
      <c r="Z20" s="6">
        <v>2.0206308858842028E-2</v>
      </c>
    </row>
    <row r="21" spans="1:26" ht="15.75" thickBot="1" x14ac:dyDescent="0.3">
      <c r="A21" s="1">
        <v>42156</v>
      </c>
      <c r="B21" s="13">
        <v>111.09</v>
      </c>
      <c r="C21" s="14">
        <v>2063</v>
      </c>
      <c r="D21" s="5">
        <f t="shared" si="0"/>
        <v>3.4164959970210407E-2</v>
      </c>
      <c r="E21" s="5">
        <f t="shared" si="1"/>
        <v>-2.0882771713336499E-2</v>
      </c>
      <c r="F21" s="5">
        <f t="shared" si="2"/>
        <v>1.0067114093959731E-2</v>
      </c>
      <c r="G21" s="5">
        <f t="shared" si="3"/>
        <v>1.9164959970210407E-2</v>
      </c>
      <c r="H21" s="5">
        <f t="shared" si="4"/>
        <v>-3.5882771713336495E-2</v>
      </c>
      <c r="I21" s="5"/>
      <c r="J21" s="7" t="s">
        <v>2</v>
      </c>
      <c r="K21" s="7">
        <v>1.2451806881615488</v>
      </c>
      <c r="L21" s="7">
        <v>0.16058788923011819</v>
      </c>
      <c r="M21" s="7">
        <v>7.7538891265781436</v>
      </c>
      <c r="N21" s="7">
        <v>1.5849093794424368E-10</v>
      </c>
      <c r="O21" s="7">
        <v>0.92372910254764284</v>
      </c>
      <c r="P21" s="7">
        <v>1.5666322737754548</v>
      </c>
      <c r="R21" s="7" t="s">
        <v>63</v>
      </c>
      <c r="S21" s="7">
        <v>1.2277337532275787</v>
      </c>
      <c r="T21" s="7">
        <v>0.15899815579233725</v>
      </c>
      <c r="U21" s="7">
        <v>7.7216854944599804</v>
      </c>
      <c r="V21" s="7">
        <v>1.7951028554347078E-10</v>
      </c>
      <c r="W21" s="7">
        <v>0.90946436483120929</v>
      </c>
      <c r="X21" s="7">
        <v>1.5460031416239481</v>
      </c>
      <c r="Y21" s="7">
        <v>0.90946436483120929</v>
      </c>
      <c r="Z21" s="7">
        <v>1.5460031416239481</v>
      </c>
    </row>
    <row r="22" spans="1:26" x14ac:dyDescent="0.25">
      <c r="A22" s="1">
        <v>42125</v>
      </c>
      <c r="B22" s="13">
        <v>107.42</v>
      </c>
      <c r="C22" s="14">
        <v>2107</v>
      </c>
      <c r="D22" s="5">
        <f t="shared" si="0"/>
        <v>1.5215953123523291E-2</v>
      </c>
      <c r="E22" s="5">
        <f t="shared" si="1"/>
        <v>1.0067114093959731E-2</v>
      </c>
      <c r="F22" s="5">
        <f t="shared" si="2"/>
        <v>8.7040618955512572E-3</v>
      </c>
      <c r="G22" s="5">
        <f t="shared" si="3"/>
        <v>2.1595312352329192E-4</v>
      </c>
      <c r="H22" s="5">
        <f t="shared" si="4"/>
        <v>-4.9328859060402686E-3</v>
      </c>
      <c r="I22" s="5"/>
    </row>
    <row r="23" spans="1:26" x14ac:dyDescent="0.25">
      <c r="A23" s="1">
        <v>42095</v>
      </c>
      <c r="B23" s="13">
        <v>105.81</v>
      </c>
      <c r="C23" s="14">
        <v>2086</v>
      </c>
      <c r="D23" s="5">
        <f t="shared" si="0"/>
        <v>3.6438436673523353E-2</v>
      </c>
      <c r="E23" s="5">
        <f t="shared" si="1"/>
        <v>8.7040618955512572E-3</v>
      </c>
      <c r="F23" s="5">
        <f t="shared" si="2"/>
        <v>-1.7110266159695818E-2</v>
      </c>
      <c r="G23" s="5">
        <f t="shared" si="3"/>
        <v>2.1438436673523353E-2</v>
      </c>
      <c r="H23" s="5">
        <f t="shared" si="4"/>
        <v>-6.2959381044487422E-3</v>
      </c>
      <c r="I23" s="5"/>
      <c r="J23" s="2" t="s">
        <v>26</v>
      </c>
      <c r="K23" s="17">
        <f>0.371 + 0.635*K21</f>
        <v>1.1616897369825834</v>
      </c>
    </row>
    <row r="24" spans="1:26" x14ac:dyDescent="0.25">
      <c r="A24" s="1">
        <v>42065</v>
      </c>
      <c r="B24" s="13">
        <v>102.09</v>
      </c>
      <c r="C24" s="14">
        <v>2068</v>
      </c>
      <c r="D24" s="5">
        <f t="shared" si="0"/>
        <v>7.79861796643639E-3</v>
      </c>
      <c r="E24" s="5">
        <f t="shared" si="1"/>
        <v>-1.7110266159695818E-2</v>
      </c>
      <c r="F24" s="5">
        <f t="shared" si="2"/>
        <v>5.463659147869674E-2</v>
      </c>
      <c r="G24" s="5">
        <f t="shared" si="3"/>
        <v>-7.2013820335636095E-3</v>
      </c>
      <c r="H24" s="5">
        <f t="shared" si="4"/>
        <v>-3.2110266159695817E-2</v>
      </c>
      <c r="I24" s="5"/>
    </row>
    <row r="25" spans="1:26" x14ac:dyDescent="0.25">
      <c r="A25" s="1">
        <v>42037</v>
      </c>
      <c r="B25" s="13">
        <v>101.3</v>
      </c>
      <c r="C25" s="14">
        <v>2104</v>
      </c>
      <c r="D25" s="5">
        <f t="shared" si="0"/>
        <v>0.14424488873828076</v>
      </c>
      <c r="E25" s="5">
        <f t="shared" si="1"/>
        <v>5.463659147869674E-2</v>
      </c>
      <c r="F25" s="5">
        <f t="shared" si="2"/>
        <v>-3.1083050024283632E-2</v>
      </c>
      <c r="G25" s="5">
        <f t="shared" si="3"/>
        <v>0.12924488873828077</v>
      </c>
      <c r="H25" s="5">
        <f t="shared" si="4"/>
        <v>3.9636591478696741E-2</v>
      </c>
      <c r="I25" s="5"/>
      <c r="J25" s="15" t="s">
        <v>28</v>
      </c>
      <c r="K25" s="17">
        <f>K44+K45</f>
        <v>1.1037109953685262</v>
      </c>
    </row>
    <row r="26" spans="1:26" x14ac:dyDescent="0.25">
      <c r="A26" s="1">
        <v>42006</v>
      </c>
      <c r="B26" s="13">
        <v>88.53</v>
      </c>
      <c r="C26" s="14">
        <v>1995</v>
      </c>
      <c r="D26" s="5">
        <f t="shared" si="0"/>
        <v>-3.4253299880004369E-2</v>
      </c>
      <c r="E26" s="5">
        <f t="shared" si="1"/>
        <v>-3.1083050024283632E-2</v>
      </c>
      <c r="F26" s="5">
        <f t="shared" si="2"/>
        <v>-4.3520309477756286E-3</v>
      </c>
      <c r="G26" s="5">
        <f t="shared" si="3"/>
        <v>-4.9253299880004368E-2</v>
      </c>
      <c r="H26" s="5">
        <f t="shared" si="4"/>
        <v>-4.6083050024283631E-2</v>
      </c>
      <c r="I26" s="5"/>
    </row>
    <row r="27" spans="1:26" x14ac:dyDescent="0.25">
      <c r="A27" s="1">
        <v>41974</v>
      </c>
      <c r="B27" s="13">
        <v>91.67</v>
      </c>
      <c r="C27" s="14">
        <v>2059</v>
      </c>
      <c r="D27" s="5">
        <f t="shared" si="0"/>
        <v>3.104262737599826E-2</v>
      </c>
      <c r="E27" s="5">
        <f t="shared" si="1"/>
        <v>-4.3520309477756286E-3</v>
      </c>
      <c r="F27" s="5">
        <f t="shared" si="2"/>
        <v>2.4777006937561942E-2</v>
      </c>
      <c r="G27" s="5">
        <f t="shared" si="3"/>
        <v>1.6042627375998261E-2</v>
      </c>
      <c r="H27" s="5">
        <f t="shared" si="4"/>
        <v>-1.9352030947775628E-2</v>
      </c>
      <c r="I27" s="5"/>
      <c r="J27" t="s">
        <v>4</v>
      </c>
    </row>
    <row r="28" spans="1:26" ht="15.75" thickBot="1" x14ac:dyDescent="0.3">
      <c r="A28" s="1">
        <v>41946</v>
      </c>
      <c r="B28" s="13">
        <v>88.91</v>
      </c>
      <c r="C28" s="14">
        <v>2068</v>
      </c>
      <c r="D28" s="5">
        <f t="shared" si="0"/>
        <v>1.2411751309496738E-2</v>
      </c>
      <c r="E28" s="5">
        <f t="shared" si="1"/>
        <v>2.4777006937561942E-2</v>
      </c>
      <c r="F28" s="5">
        <f t="shared" si="2"/>
        <v>2.332657200811359E-2</v>
      </c>
      <c r="G28" s="5">
        <f t="shared" si="3"/>
        <v>-2.5882486905032618E-3</v>
      </c>
      <c r="H28" s="5">
        <f t="shared" si="4"/>
        <v>9.7770069375619426E-3</v>
      </c>
      <c r="I28" s="5"/>
    </row>
    <row r="29" spans="1:26" x14ac:dyDescent="0.25">
      <c r="A29" s="1">
        <v>41913</v>
      </c>
      <c r="B29" s="13">
        <v>87.82</v>
      </c>
      <c r="C29" s="14">
        <v>2018</v>
      </c>
      <c r="D29" s="5">
        <f t="shared" si="0"/>
        <v>2.6414212248714247E-2</v>
      </c>
      <c r="E29" s="5">
        <f t="shared" si="1"/>
        <v>2.332657200811359E-2</v>
      </c>
      <c r="F29" s="5">
        <f t="shared" si="2"/>
        <v>-1.5476784822765851E-2</v>
      </c>
      <c r="G29" s="5">
        <f t="shared" si="3"/>
        <v>1.1414212248714247E-2</v>
      </c>
      <c r="H29" s="5">
        <f t="shared" si="4"/>
        <v>8.3265720081135905E-3</v>
      </c>
      <c r="I29" s="5"/>
      <c r="J29" s="9" t="s">
        <v>5</v>
      </c>
      <c r="K29" s="9"/>
    </row>
    <row r="30" spans="1:26" x14ac:dyDescent="0.25">
      <c r="A30" s="1">
        <v>41884</v>
      </c>
      <c r="B30" s="13">
        <v>85.56</v>
      </c>
      <c r="C30" s="14">
        <v>1972</v>
      </c>
      <c r="D30" s="5">
        <f t="shared" si="0"/>
        <v>-9.4929381801342125E-3</v>
      </c>
      <c r="E30" s="5">
        <f t="shared" si="1"/>
        <v>-1.5476784822765851E-2</v>
      </c>
      <c r="F30" s="5">
        <f t="shared" si="2"/>
        <v>3.7286380113930609E-2</v>
      </c>
      <c r="G30" s="5">
        <f t="shared" si="3"/>
        <v>-2.4492938180134212E-2</v>
      </c>
      <c r="H30" s="5">
        <f t="shared" si="4"/>
        <v>-3.0476784822765848E-2</v>
      </c>
      <c r="I30" s="5"/>
      <c r="J30" s="6" t="s">
        <v>6</v>
      </c>
      <c r="K30" s="6">
        <v>0.71676496709791959</v>
      </c>
    </row>
    <row r="31" spans="1:26" x14ac:dyDescent="0.25">
      <c r="A31" s="1">
        <v>41852</v>
      </c>
      <c r="B31" s="13">
        <v>86.38</v>
      </c>
      <c r="C31" s="14">
        <v>2003</v>
      </c>
      <c r="D31" s="5">
        <f t="shared" si="0"/>
        <v>4.6649703138252688E-2</v>
      </c>
      <c r="E31" s="5">
        <f t="shared" si="1"/>
        <v>3.7286380113930609E-2</v>
      </c>
      <c r="F31" s="5">
        <f t="shared" si="2"/>
        <v>-1.4795918367346939E-2</v>
      </c>
      <c r="G31" s="5">
        <f t="shared" si="3"/>
        <v>3.1649703138252688E-2</v>
      </c>
      <c r="H31" s="5">
        <f t="shared" si="4"/>
        <v>2.2286380113930609E-2</v>
      </c>
      <c r="I31" s="5"/>
      <c r="J31" s="6" t="s">
        <v>7</v>
      </c>
      <c r="K31" s="6">
        <v>0.51375201805888182</v>
      </c>
    </row>
    <row r="32" spans="1:26" x14ac:dyDescent="0.25">
      <c r="A32" s="1">
        <v>41821</v>
      </c>
      <c r="B32" s="13">
        <v>82.53</v>
      </c>
      <c r="C32" s="14">
        <v>1931</v>
      </c>
      <c r="D32" s="5">
        <f t="shared" si="0"/>
        <v>1.577669902912566E-3</v>
      </c>
      <c r="E32" s="5">
        <f t="shared" si="1"/>
        <v>-1.4795918367346939E-2</v>
      </c>
      <c r="F32" s="5">
        <f t="shared" si="2"/>
        <v>1.8711018711018712E-2</v>
      </c>
      <c r="G32" s="5">
        <f t="shared" si="3"/>
        <v>-1.3422330097087433E-2</v>
      </c>
      <c r="H32" s="5">
        <f t="shared" si="4"/>
        <v>-2.9795918367346939E-2</v>
      </c>
      <c r="I32" s="5"/>
      <c r="J32" s="6" t="s">
        <v>8</v>
      </c>
      <c r="K32" s="6">
        <v>0.49669068535919347</v>
      </c>
    </row>
    <row r="33" spans="1:16" x14ac:dyDescent="0.25">
      <c r="A33" s="1">
        <v>41792</v>
      </c>
      <c r="B33" s="13">
        <v>82.4</v>
      </c>
      <c r="C33" s="14">
        <v>1960</v>
      </c>
      <c r="D33" s="5">
        <f t="shared" si="0"/>
        <v>2.0559821649740042E-2</v>
      </c>
      <c r="E33" s="5">
        <f t="shared" si="1"/>
        <v>1.8711018711018712E-2</v>
      </c>
      <c r="F33" s="5">
        <f t="shared" si="2"/>
        <v>2.1231422505307854E-2</v>
      </c>
      <c r="G33" s="5">
        <f t="shared" si="3"/>
        <v>5.5598216497400425E-3</v>
      </c>
      <c r="H33" s="5">
        <f t="shared" si="4"/>
        <v>3.7110187110187126E-3</v>
      </c>
      <c r="I33" s="5"/>
      <c r="J33" s="6" t="s">
        <v>9</v>
      </c>
      <c r="K33" s="6">
        <v>3.6610839561405033E-2</v>
      </c>
    </row>
    <row r="34" spans="1:16" ht="15.75" thickBot="1" x14ac:dyDescent="0.3">
      <c r="A34" s="1">
        <v>41760</v>
      </c>
      <c r="B34" s="13">
        <v>80.739999999999995</v>
      </c>
      <c r="C34" s="14">
        <v>1924</v>
      </c>
      <c r="D34" s="5">
        <f t="shared" ref="D34:D62" si="5">(B34-B35)/B35</f>
        <v>5.888524590163928E-2</v>
      </c>
      <c r="E34" s="5">
        <f t="shared" ref="E34:E62" si="6">(C34-C35)/C35</f>
        <v>2.1231422505307854E-2</v>
      </c>
      <c r="F34" s="5">
        <f t="shared" si="2"/>
        <v>6.41025641025641E-3</v>
      </c>
      <c r="G34" s="5">
        <f t="shared" si="3"/>
        <v>4.388524590163928E-2</v>
      </c>
      <c r="H34" s="5">
        <f t="shared" si="4"/>
        <v>6.2314225053078549E-3</v>
      </c>
      <c r="I34" s="5"/>
      <c r="J34" s="7" t="s">
        <v>10</v>
      </c>
      <c r="K34" s="7">
        <v>60</v>
      </c>
    </row>
    <row r="35" spans="1:16" x14ac:dyDescent="0.25">
      <c r="A35" s="1">
        <v>41730</v>
      </c>
      <c r="B35" s="13">
        <v>76.25</v>
      </c>
      <c r="C35" s="14">
        <v>1884</v>
      </c>
      <c r="D35" s="5">
        <f t="shared" si="5"/>
        <v>-9.0968161143600099E-3</v>
      </c>
      <c r="E35" s="5">
        <f t="shared" si="6"/>
        <v>6.41025641025641E-3</v>
      </c>
      <c r="F35" s="5">
        <f t="shared" si="2"/>
        <v>6.993006993006993E-3</v>
      </c>
      <c r="G35" s="5">
        <f t="shared" si="3"/>
        <v>-2.4096816114360008E-2</v>
      </c>
      <c r="H35" s="5">
        <f t="shared" si="4"/>
        <v>-8.5897435897435894E-3</v>
      </c>
      <c r="I35" s="5"/>
    </row>
    <row r="36" spans="1:16" ht="15.75" thickBot="1" x14ac:dyDescent="0.3">
      <c r="A36" s="1">
        <v>41701</v>
      </c>
      <c r="B36" s="13">
        <v>76.95</v>
      </c>
      <c r="C36" s="14">
        <v>1872</v>
      </c>
      <c r="D36" s="5">
        <f t="shared" si="5"/>
        <v>-9.1424156579963146E-3</v>
      </c>
      <c r="E36" s="5">
        <f t="shared" si="6"/>
        <v>6.993006993006993E-3</v>
      </c>
      <c r="F36" s="5">
        <f t="shared" si="2"/>
        <v>4.2624789680314079E-2</v>
      </c>
      <c r="G36" s="5">
        <f t="shared" si="3"/>
        <v>-2.4142415657996314E-2</v>
      </c>
      <c r="H36" s="5">
        <f t="shared" si="4"/>
        <v>-8.0069930069930073E-3</v>
      </c>
      <c r="I36" s="5"/>
      <c r="J36" t="s">
        <v>11</v>
      </c>
    </row>
    <row r="37" spans="1:16" x14ac:dyDescent="0.25">
      <c r="A37" s="1">
        <v>41673</v>
      </c>
      <c r="B37" s="13">
        <v>77.66</v>
      </c>
      <c r="C37" s="14">
        <v>1859</v>
      </c>
      <c r="D37" s="5">
        <f t="shared" si="5"/>
        <v>0.11292633992548001</v>
      </c>
      <c r="E37" s="5">
        <f t="shared" si="6"/>
        <v>4.2624789680314079E-2</v>
      </c>
      <c r="F37" s="5">
        <f t="shared" si="2"/>
        <v>-3.5173160173160176E-2</v>
      </c>
      <c r="G37" s="5">
        <f t="shared" si="3"/>
        <v>9.7926339925480013E-2</v>
      </c>
      <c r="H37" s="5">
        <f t="shared" si="4"/>
        <v>2.762478968031408E-2</v>
      </c>
      <c r="I37" s="5"/>
      <c r="J37" s="8"/>
      <c r="K37" s="8" t="s">
        <v>16</v>
      </c>
      <c r="L37" s="8" t="s">
        <v>17</v>
      </c>
      <c r="M37" s="8" t="s">
        <v>18</v>
      </c>
      <c r="N37" s="8" t="s">
        <v>19</v>
      </c>
      <c r="O37" s="8" t="s">
        <v>20</v>
      </c>
    </row>
    <row r="38" spans="1:16" x14ac:dyDescent="0.25">
      <c r="A38" s="1">
        <v>41641</v>
      </c>
      <c r="B38" s="13">
        <v>69.78</v>
      </c>
      <c r="C38" s="14">
        <v>1783</v>
      </c>
      <c r="D38" s="5">
        <f t="shared" si="5"/>
        <v>-4.95777717243258E-2</v>
      </c>
      <c r="E38" s="5">
        <f t="shared" si="6"/>
        <v>-3.5173160173160176E-2</v>
      </c>
      <c r="F38" s="5">
        <f t="shared" si="2"/>
        <v>2.3255813953488372E-2</v>
      </c>
      <c r="G38" s="5">
        <f t="shared" si="3"/>
        <v>-6.45777717243258E-2</v>
      </c>
      <c r="H38" s="5">
        <f t="shared" si="4"/>
        <v>-5.0173160173160175E-2</v>
      </c>
      <c r="I38" s="5"/>
      <c r="J38" s="6" t="s">
        <v>12</v>
      </c>
      <c r="K38" s="6">
        <v>2</v>
      </c>
      <c r="L38" s="6">
        <v>8.0721637091644913E-2</v>
      </c>
      <c r="M38" s="6">
        <v>4.0360818545822456E-2</v>
      </c>
      <c r="N38" s="6">
        <v>30.112068447517348</v>
      </c>
      <c r="O38" s="6">
        <v>1.1897278805607226E-9</v>
      </c>
    </row>
    <row r="39" spans="1:16" x14ac:dyDescent="0.25">
      <c r="A39" s="1">
        <v>41610</v>
      </c>
      <c r="B39" s="13">
        <v>73.42</v>
      </c>
      <c r="C39" s="14">
        <v>1848</v>
      </c>
      <c r="D39" s="5">
        <f t="shared" si="5"/>
        <v>9.6311781394654364E-2</v>
      </c>
      <c r="E39" s="5">
        <f t="shared" si="6"/>
        <v>2.3255813953488372E-2</v>
      </c>
      <c r="F39" s="5">
        <f t="shared" si="2"/>
        <v>2.7888446215139442E-2</v>
      </c>
      <c r="G39" s="5">
        <f t="shared" si="3"/>
        <v>8.1311781394654364E-2</v>
      </c>
      <c r="H39" s="5">
        <f t="shared" si="4"/>
        <v>8.2558139534883723E-3</v>
      </c>
      <c r="I39" s="5"/>
      <c r="J39" s="6" t="s">
        <v>13</v>
      </c>
      <c r="K39" s="6">
        <v>57</v>
      </c>
      <c r="L39" s="6">
        <v>7.6400153683283581E-2</v>
      </c>
      <c r="M39" s="6">
        <v>1.3403535733909401E-3</v>
      </c>
      <c r="N39" s="6"/>
      <c r="O39" s="6"/>
    </row>
    <row r="40" spans="1:16" ht="15.75" thickBot="1" x14ac:dyDescent="0.3">
      <c r="A40" s="1">
        <v>41579</v>
      </c>
      <c r="B40" s="13">
        <v>66.97</v>
      </c>
      <c r="C40" s="14">
        <v>1806</v>
      </c>
      <c r="D40" s="5">
        <f t="shared" si="5"/>
        <v>2.8567040393180764E-2</v>
      </c>
      <c r="E40" s="5">
        <f t="shared" si="6"/>
        <v>2.7888446215139442E-2</v>
      </c>
      <c r="F40" s="5">
        <f t="shared" si="2"/>
        <v>4.4589774078478001E-2</v>
      </c>
      <c r="G40" s="5">
        <f t="shared" si="3"/>
        <v>1.3567040393180765E-2</v>
      </c>
      <c r="H40" s="5">
        <f t="shared" si="4"/>
        <v>1.2888446215139442E-2</v>
      </c>
      <c r="I40" s="5"/>
      <c r="J40" s="7" t="s">
        <v>14</v>
      </c>
      <c r="K40" s="7">
        <v>59</v>
      </c>
      <c r="L40" s="7">
        <v>0.15712179077492849</v>
      </c>
      <c r="M40" s="7"/>
      <c r="N40" s="7"/>
      <c r="O40" s="7"/>
    </row>
    <row r="41" spans="1:16" ht="15.75" thickBot="1" x14ac:dyDescent="0.3">
      <c r="A41" s="1">
        <v>41548</v>
      </c>
      <c r="B41" s="13">
        <v>65.11</v>
      </c>
      <c r="C41" s="14">
        <v>1757</v>
      </c>
      <c r="D41" s="5">
        <f t="shared" si="5"/>
        <v>6.3541326363933365E-2</v>
      </c>
      <c r="E41" s="5">
        <f t="shared" si="6"/>
        <v>4.4589774078478001E-2</v>
      </c>
      <c r="F41" s="5">
        <f t="shared" si="2"/>
        <v>3.0006123698714023E-2</v>
      </c>
      <c r="G41" s="5">
        <f t="shared" si="3"/>
        <v>4.8541326363933365E-2</v>
      </c>
      <c r="H41" s="5">
        <f t="shared" si="4"/>
        <v>2.9589774078478001E-2</v>
      </c>
      <c r="I41" s="5"/>
    </row>
    <row r="42" spans="1:16" x14ac:dyDescent="0.25">
      <c r="A42" s="1">
        <v>41520</v>
      </c>
      <c r="B42" s="13">
        <v>61.22</v>
      </c>
      <c r="C42" s="14">
        <v>1682</v>
      </c>
      <c r="D42" s="5">
        <f t="shared" si="5"/>
        <v>6.008658008658007E-2</v>
      </c>
      <c r="E42" s="5">
        <f t="shared" si="6"/>
        <v>3.0006123698714023E-2</v>
      </c>
      <c r="F42" s="5">
        <f t="shared" si="2"/>
        <v>-3.1435349940688022E-2</v>
      </c>
      <c r="G42" s="5">
        <f t="shared" si="3"/>
        <v>4.5086580086580071E-2</v>
      </c>
      <c r="H42" s="5">
        <f t="shared" si="4"/>
        <v>1.5006123698714024E-2</v>
      </c>
      <c r="I42" s="5"/>
      <c r="J42" s="8"/>
      <c r="K42" s="8" t="s">
        <v>21</v>
      </c>
      <c r="L42" s="8" t="s">
        <v>9</v>
      </c>
      <c r="M42" s="8" t="s">
        <v>22</v>
      </c>
      <c r="N42" s="8" t="s">
        <v>23</v>
      </c>
      <c r="O42" s="8" t="s">
        <v>24</v>
      </c>
      <c r="P42" s="8" t="s">
        <v>25</v>
      </c>
    </row>
    <row r="43" spans="1:16" x14ac:dyDescent="0.25">
      <c r="A43" s="1">
        <v>41487</v>
      </c>
      <c r="B43" s="13">
        <v>57.75</v>
      </c>
      <c r="C43" s="14">
        <v>1633</v>
      </c>
      <c r="D43" s="5">
        <f t="shared" si="5"/>
        <v>-5.8986475476617201E-2</v>
      </c>
      <c r="E43" s="5">
        <f t="shared" si="6"/>
        <v>-3.1435349940688022E-2</v>
      </c>
      <c r="F43" s="5">
        <f t="shared" si="2"/>
        <v>4.9813200498132003E-2</v>
      </c>
      <c r="G43" s="5">
        <f t="shared" si="3"/>
        <v>-7.39864754766172E-2</v>
      </c>
      <c r="H43" s="5">
        <f t="shared" si="4"/>
        <v>-4.6435349940688021E-2</v>
      </c>
      <c r="I43" s="5"/>
      <c r="J43" s="6" t="s">
        <v>15</v>
      </c>
      <c r="K43" s="6">
        <v>9.2468511406599754E-3</v>
      </c>
      <c r="L43" s="6">
        <v>5.3251794372383334E-3</v>
      </c>
      <c r="M43" s="6">
        <v>1.7364393537610898</v>
      </c>
      <c r="N43" s="6">
        <v>8.7888569508921432E-2</v>
      </c>
      <c r="O43" s="6">
        <v>-1.4166367469365081E-3</v>
      </c>
      <c r="P43" s="6">
        <v>1.9910339028256459E-2</v>
      </c>
    </row>
    <row r="44" spans="1:16" x14ac:dyDescent="0.25">
      <c r="A44" s="1">
        <v>41456</v>
      </c>
      <c r="B44" s="13">
        <v>61.37</v>
      </c>
      <c r="C44" s="14">
        <v>1686</v>
      </c>
      <c r="D44" s="5">
        <f t="shared" si="5"/>
        <v>2.3686405337781394E-2</v>
      </c>
      <c r="E44" s="5">
        <f t="shared" si="6"/>
        <v>4.9813200498132003E-2</v>
      </c>
      <c r="F44" s="5">
        <f t="shared" si="2"/>
        <v>-1.5328019619865114E-2</v>
      </c>
      <c r="G44" s="5">
        <f t="shared" si="3"/>
        <v>8.6864053377813943E-3</v>
      </c>
      <c r="H44" s="5">
        <f t="shared" si="4"/>
        <v>3.4813200498132003E-2</v>
      </c>
      <c r="I44" s="5"/>
      <c r="J44" s="6" t="s">
        <v>31</v>
      </c>
      <c r="K44" s="6">
        <v>1.2247054799557149</v>
      </c>
      <c r="L44" s="6">
        <v>0.16351294333650329</v>
      </c>
      <c r="M44" s="6">
        <v>7.4899604579639822</v>
      </c>
      <c r="N44" s="6">
        <v>4.8524379581079005E-10</v>
      </c>
      <c r="O44" s="6">
        <v>0.89727645877735951</v>
      </c>
      <c r="P44" s="6">
        <v>1.5521345011340704</v>
      </c>
    </row>
    <row r="45" spans="1:16" ht="15.75" thickBot="1" x14ac:dyDescent="0.3">
      <c r="A45" s="1">
        <v>41428</v>
      </c>
      <c r="B45" s="13">
        <v>59.95</v>
      </c>
      <c r="C45" s="14">
        <v>1606</v>
      </c>
      <c r="D45" s="5">
        <f t="shared" si="5"/>
        <v>1.1690046760187089E-3</v>
      </c>
      <c r="E45" s="5">
        <f t="shared" si="6"/>
        <v>-1.5328019619865114E-2</v>
      </c>
      <c r="F45" s="5">
        <f t="shared" si="2"/>
        <v>2.065081351689612E-2</v>
      </c>
      <c r="G45" s="5">
        <f t="shared" si="3"/>
        <v>-1.383099532398129E-2</v>
      </c>
      <c r="H45" s="5">
        <f t="shared" si="4"/>
        <v>-3.0328019619865115E-2</v>
      </c>
      <c r="I45" s="5"/>
      <c r="J45" s="7" t="s">
        <v>27</v>
      </c>
      <c r="K45" s="7">
        <v>-0.12099448458718873</v>
      </c>
      <c r="L45" s="7">
        <v>0.16186714546796269</v>
      </c>
      <c r="M45" s="7">
        <v>-0.74749254542909316</v>
      </c>
      <c r="N45" s="7">
        <v>0.45783902912906405</v>
      </c>
      <c r="O45" s="7">
        <v>-0.44512785238081676</v>
      </c>
      <c r="P45" s="7">
        <v>0.20313888320643933</v>
      </c>
    </row>
    <row r="46" spans="1:16" x14ac:dyDescent="0.25">
      <c r="A46" s="1">
        <v>41395</v>
      </c>
      <c r="B46" s="13">
        <v>59.88</v>
      </c>
      <c r="C46" s="14">
        <v>1631</v>
      </c>
      <c r="D46" s="5">
        <f t="shared" si="5"/>
        <v>3.687562856185149E-3</v>
      </c>
      <c r="E46" s="5">
        <f t="shared" si="6"/>
        <v>2.065081351689612E-2</v>
      </c>
      <c r="F46" s="5">
        <f t="shared" si="2"/>
        <v>1.8483110261312937E-2</v>
      </c>
      <c r="G46" s="5">
        <f t="shared" si="3"/>
        <v>-1.131243714381485E-2</v>
      </c>
      <c r="H46" s="5">
        <f t="shared" si="4"/>
        <v>5.6508135168961207E-3</v>
      </c>
      <c r="I46" s="5"/>
    </row>
    <row r="47" spans="1:16" x14ac:dyDescent="0.25">
      <c r="A47" s="1">
        <v>41365</v>
      </c>
      <c r="B47" s="13">
        <v>59.66</v>
      </c>
      <c r="C47" s="14">
        <v>1598</v>
      </c>
      <c r="D47" s="5">
        <f t="shared" si="5"/>
        <v>0.106454005934718</v>
      </c>
      <c r="E47" s="5">
        <f t="shared" si="6"/>
        <v>1.8483110261312937E-2</v>
      </c>
      <c r="F47" s="5">
        <f t="shared" si="2"/>
        <v>3.5862323436920411E-2</v>
      </c>
      <c r="G47" s="5">
        <f t="shared" si="3"/>
        <v>9.1454005934718002E-2</v>
      </c>
      <c r="H47" s="5">
        <f t="shared" si="4"/>
        <v>3.4831102613129376E-3</v>
      </c>
      <c r="I47" s="5"/>
      <c r="J47" s="2" t="s">
        <v>32</v>
      </c>
      <c r="K47" s="17">
        <f>(K49)*(K50/(K51+K50))+(K48)*(K51/(K50+K51))</f>
        <v>1.1354400651762775</v>
      </c>
    </row>
    <row r="48" spans="1:16" x14ac:dyDescent="0.25">
      <c r="A48" s="1">
        <v>41334</v>
      </c>
      <c r="B48" s="13">
        <v>53.92</v>
      </c>
      <c r="C48" s="14">
        <v>1569</v>
      </c>
      <c r="D48" s="5">
        <f t="shared" si="5"/>
        <v>4.052489386337324E-2</v>
      </c>
      <c r="E48" s="5">
        <f t="shared" si="6"/>
        <v>3.5862323436920411E-2</v>
      </c>
      <c r="F48" s="5">
        <f t="shared" si="2"/>
        <v>1.1134882510013303E-2</v>
      </c>
      <c r="G48" s="5">
        <f t="shared" si="3"/>
        <v>2.5524893863373241E-2</v>
      </c>
      <c r="H48" s="5">
        <f t="shared" si="4"/>
        <v>2.0862323436920412E-2</v>
      </c>
      <c r="I48" s="5"/>
      <c r="J48" t="s">
        <v>49</v>
      </c>
      <c r="K48" s="10">
        <f>K2</f>
        <v>1.2451806881615488</v>
      </c>
    </row>
    <row r="49" spans="1:11" x14ac:dyDescent="0.25">
      <c r="A49" s="1">
        <v>41306</v>
      </c>
      <c r="B49" s="13">
        <v>51.82</v>
      </c>
      <c r="C49" s="14">
        <v>1514.6800539999999</v>
      </c>
      <c r="D49" s="5">
        <f t="shared" si="5"/>
        <v>1.309872922776152E-2</v>
      </c>
      <c r="E49" s="5">
        <f t="shared" si="6"/>
        <v>1.1134882510013303E-2</v>
      </c>
      <c r="F49" s="5">
        <f t="shared" si="2"/>
        <v>5.0490883590462832E-2</v>
      </c>
      <c r="G49" s="5">
        <f t="shared" si="3"/>
        <v>-1.9012707722384798E-3</v>
      </c>
      <c r="H49" s="5">
        <f t="shared" si="4"/>
        <v>-3.8651174899866966E-3</v>
      </c>
      <c r="I49" s="5"/>
      <c r="J49" t="s">
        <v>51</v>
      </c>
      <c r="K49" s="10">
        <f>'Vasicek Adjusted Beta Data'!F13</f>
        <v>1.0804382638010956</v>
      </c>
    </row>
    <row r="50" spans="1:11" x14ac:dyDescent="0.25">
      <c r="A50" s="1">
        <v>41276</v>
      </c>
      <c r="B50" s="13">
        <v>51.15</v>
      </c>
      <c r="C50" s="14">
        <v>1498</v>
      </c>
      <c r="D50" s="5">
        <f t="shared" si="5"/>
        <v>8.2081658557224352E-2</v>
      </c>
      <c r="E50" s="5">
        <f t="shared" si="6"/>
        <v>5.0490883590462832E-2</v>
      </c>
      <c r="F50" s="5">
        <f t="shared" si="2"/>
        <v>7.0621468926553672E-3</v>
      </c>
      <c r="G50" s="5">
        <f t="shared" si="3"/>
        <v>6.7081658557224352E-2</v>
      </c>
      <c r="H50" s="5">
        <f t="shared" si="4"/>
        <v>3.5490883590462832E-2</v>
      </c>
      <c r="I50" s="5"/>
      <c r="J50" t="s">
        <v>50</v>
      </c>
      <c r="K50" s="5">
        <f>L21^2</f>
        <v>2.5788470167384708E-2</v>
      </c>
    </row>
    <row r="51" spans="1:11" x14ac:dyDescent="0.25">
      <c r="A51" s="1">
        <v>41246</v>
      </c>
      <c r="B51" s="13">
        <v>47.27</v>
      </c>
      <c r="C51" s="14">
        <v>1426</v>
      </c>
      <c r="D51" s="5">
        <f t="shared" si="5"/>
        <v>1.809175102304552E-2</v>
      </c>
      <c r="E51" s="5">
        <f t="shared" si="6"/>
        <v>7.0621468926553672E-3</v>
      </c>
      <c r="F51" s="5">
        <f t="shared" si="2"/>
        <v>2.8328611898016999E-3</v>
      </c>
      <c r="G51" s="5">
        <f t="shared" si="3"/>
        <v>3.0917510230455206E-3</v>
      </c>
      <c r="H51" s="5">
        <f t="shared" si="4"/>
        <v>-7.9378531073446314E-3</v>
      </c>
      <c r="I51" s="5"/>
      <c r="J51" t="s">
        <v>58</v>
      </c>
      <c r="K51" s="5">
        <f>'Vasicek Adjusted Beta Data'!H13</f>
        <v>1.2925134515653969E-2</v>
      </c>
    </row>
    <row r="52" spans="1:11" x14ac:dyDescent="0.25">
      <c r="A52" s="1">
        <v>41214</v>
      </c>
      <c r="B52" s="13">
        <v>46.43</v>
      </c>
      <c r="C52" s="14">
        <v>1416</v>
      </c>
      <c r="D52" s="5">
        <f t="shared" si="5"/>
        <v>1.0886131069018071E-2</v>
      </c>
      <c r="E52" s="5">
        <f t="shared" si="6"/>
        <v>2.8328611898016999E-3</v>
      </c>
      <c r="F52" s="5">
        <f t="shared" si="2"/>
        <v>-2.0124913254684247E-2</v>
      </c>
      <c r="G52" s="5">
        <f t="shared" si="3"/>
        <v>-4.1138689309819284E-3</v>
      </c>
      <c r="H52" s="5">
        <f t="shared" si="4"/>
        <v>-1.21671388101983E-2</v>
      </c>
      <c r="I52" s="5"/>
    </row>
    <row r="53" spans="1:11" x14ac:dyDescent="0.25">
      <c r="A53" s="1">
        <v>41183</v>
      </c>
      <c r="B53" s="13">
        <v>45.93</v>
      </c>
      <c r="C53" s="14">
        <v>1412</v>
      </c>
      <c r="D53" s="5">
        <f t="shared" si="5"/>
        <v>-6.0351882160392854E-2</v>
      </c>
      <c r="E53" s="5">
        <f t="shared" si="6"/>
        <v>-2.0124913254684247E-2</v>
      </c>
      <c r="F53" s="5">
        <f t="shared" si="2"/>
        <v>2.4164889836531627E-2</v>
      </c>
      <c r="G53" s="5">
        <f t="shared" si="3"/>
        <v>-7.5351882160392847E-2</v>
      </c>
      <c r="H53" s="5">
        <f t="shared" si="4"/>
        <v>-3.5124913254684247E-2</v>
      </c>
      <c r="I53" s="5"/>
    </row>
    <row r="54" spans="1:11" x14ac:dyDescent="0.25">
      <c r="A54" s="1">
        <v>41156</v>
      </c>
      <c r="B54" s="13">
        <v>48.88</v>
      </c>
      <c r="C54" s="14">
        <v>1441</v>
      </c>
      <c r="D54" s="5">
        <f t="shared" si="5"/>
        <v>5.6864864864864917E-2</v>
      </c>
      <c r="E54" s="5">
        <f t="shared" si="6"/>
        <v>2.4164889836531627E-2</v>
      </c>
      <c r="F54" s="5">
        <f t="shared" si="2"/>
        <v>2.030456852791878E-2</v>
      </c>
      <c r="G54" s="5">
        <f t="shared" si="3"/>
        <v>4.1864864864864917E-2</v>
      </c>
      <c r="H54" s="5">
        <f t="shared" si="4"/>
        <v>9.1648898365316277E-3</v>
      </c>
      <c r="I54" s="5"/>
    </row>
    <row r="55" spans="1:11" x14ac:dyDescent="0.25">
      <c r="A55" s="1">
        <v>41122</v>
      </c>
      <c r="B55" s="13">
        <v>46.25</v>
      </c>
      <c r="C55" s="14">
        <v>1407</v>
      </c>
      <c r="D55" s="5">
        <f t="shared" si="5"/>
        <v>6.7479320853287396E-3</v>
      </c>
      <c r="E55" s="5">
        <f t="shared" si="6"/>
        <v>2.030456852791878E-2</v>
      </c>
      <c r="F55" s="5">
        <f t="shared" si="2"/>
        <v>1.2481644640234948E-2</v>
      </c>
      <c r="G55" s="5">
        <f t="shared" si="3"/>
        <v>-8.2520679146712607E-3</v>
      </c>
      <c r="H55" s="5">
        <f t="shared" si="4"/>
        <v>5.3045685279187807E-3</v>
      </c>
      <c r="I55" s="5"/>
    </row>
    <row r="56" spans="1:11" x14ac:dyDescent="0.25">
      <c r="A56" s="1">
        <v>41092</v>
      </c>
      <c r="B56" s="13">
        <v>45.94</v>
      </c>
      <c r="C56" s="14">
        <v>1379</v>
      </c>
      <c r="D56" s="5">
        <f t="shared" si="5"/>
        <v>1.300992282249165E-2</v>
      </c>
      <c r="E56" s="5">
        <f t="shared" si="6"/>
        <v>1.2481644640234948E-2</v>
      </c>
      <c r="F56" s="5">
        <f t="shared" si="2"/>
        <v>3.9694656488549619E-2</v>
      </c>
      <c r="G56" s="5">
        <f t="shared" si="3"/>
        <v>-1.9900771775083499E-3</v>
      </c>
      <c r="H56" s="5">
        <f t="shared" si="4"/>
        <v>-2.518355359765051E-3</v>
      </c>
      <c r="I56" s="5"/>
    </row>
    <row r="57" spans="1:11" x14ac:dyDescent="0.25">
      <c r="A57" s="1">
        <v>41061</v>
      </c>
      <c r="B57" s="13">
        <v>45.35</v>
      </c>
      <c r="C57" s="14">
        <v>1362</v>
      </c>
      <c r="D57" s="5">
        <f t="shared" si="5"/>
        <v>6.1066916237716408E-2</v>
      </c>
      <c r="E57" s="5">
        <f t="shared" si="6"/>
        <v>3.9694656488549619E-2</v>
      </c>
      <c r="F57" s="5">
        <f t="shared" si="2"/>
        <v>-6.2947067238912732E-2</v>
      </c>
      <c r="G57" s="5">
        <f t="shared" si="3"/>
        <v>4.6066916237716408E-2</v>
      </c>
      <c r="H57" s="5">
        <f t="shared" si="4"/>
        <v>2.469465648854962E-2</v>
      </c>
      <c r="I57" s="5"/>
    </row>
    <row r="58" spans="1:11" x14ac:dyDescent="0.25">
      <c r="A58" s="1">
        <v>41030</v>
      </c>
      <c r="B58" s="13">
        <v>42.74</v>
      </c>
      <c r="C58" s="14">
        <v>1310</v>
      </c>
      <c r="D58" s="5">
        <f t="shared" si="5"/>
        <v>6.0282808236169674E-2</v>
      </c>
      <c r="E58" s="5">
        <f t="shared" si="6"/>
        <v>-6.2947067238912732E-2</v>
      </c>
      <c r="F58" s="5">
        <f t="shared" si="2"/>
        <v>-7.102272727272727E-3</v>
      </c>
      <c r="G58" s="5">
        <f t="shared" si="3"/>
        <v>4.5282808236169675E-2</v>
      </c>
      <c r="H58" s="5">
        <f t="shared" si="4"/>
        <v>-7.7947067238912732E-2</v>
      </c>
      <c r="I58" s="5"/>
    </row>
    <row r="59" spans="1:11" x14ac:dyDescent="0.25">
      <c r="A59" s="1">
        <v>41001</v>
      </c>
      <c r="B59" s="13">
        <v>40.31</v>
      </c>
      <c r="C59" s="14">
        <v>1398</v>
      </c>
      <c r="D59" s="5">
        <f t="shared" si="5"/>
        <v>-1.514781333984846E-2</v>
      </c>
      <c r="E59" s="5">
        <f t="shared" si="6"/>
        <v>-7.102272727272727E-3</v>
      </c>
      <c r="F59" s="5">
        <f t="shared" si="2"/>
        <v>3.074670571010249E-2</v>
      </c>
      <c r="G59" s="5">
        <f t="shared" si="3"/>
        <v>-3.0147813339848457E-2</v>
      </c>
      <c r="H59" s="5">
        <f t="shared" si="4"/>
        <v>-2.2102272727272727E-2</v>
      </c>
      <c r="I59" s="5"/>
    </row>
    <row r="60" spans="1:11" x14ac:dyDescent="0.25">
      <c r="A60" s="1">
        <v>40969</v>
      </c>
      <c r="B60" s="13">
        <v>40.93</v>
      </c>
      <c r="C60" s="14">
        <v>1408</v>
      </c>
      <c r="D60" s="5">
        <f t="shared" si="5"/>
        <v>4.253693326541013E-2</v>
      </c>
      <c r="E60" s="5">
        <f t="shared" si="6"/>
        <v>3.074670571010249E-2</v>
      </c>
      <c r="F60" s="5">
        <f t="shared" si="2"/>
        <v>4.1158536585365856E-2</v>
      </c>
      <c r="G60" s="5">
        <f t="shared" si="3"/>
        <v>2.7536933265410131E-2</v>
      </c>
      <c r="H60" s="5">
        <f t="shared" si="4"/>
        <v>1.574670571010249E-2</v>
      </c>
      <c r="I60" s="5"/>
    </row>
    <row r="61" spans="1:11" x14ac:dyDescent="0.25">
      <c r="A61" s="1">
        <v>40940</v>
      </c>
      <c r="B61" s="13">
        <v>39.26</v>
      </c>
      <c r="C61" s="14">
        <v>1366</v>
      </c>
      <c r="D61" s="5">
        <f t="shared" si="5"/>
        <v>7.946109430849603E-2</v>
      </c>
      <c r="E61" s="5">
        <f t="shared" si="6"/>
        <v>4.1158536585365856E-2</v>
      </c>
      <c r="F61" s="5">
        <f t="shared" si="2"/>
        <v>4.2925278219395867E-2</v>
      </c>
      <c r="G61" s="5">
        <f t="shared" si="3"/>
        <v>6.4461094308496031E-2</v>
      </c>
      <c r="H61" s="5">
        <f t="shared" si="4"/>
        <v>2.6158536585365856E-2</v>
      </c>
      <c r="I61" s="5"/>
    </row>
    <row r="62" spans="1:11" x14ac:dyDescent="0.25">
      <c r="A62" s="1">
        <v>40911</v>
      </c>
      <c r="B62" s="13">
        <v>36.369999999999997</v>
      </c>
      <c r="C62" s="14">
        <v>1312</v>
      </c>
      <c r="D62" s="5">
        <f t="shared" si="5"/>
        <v>3.7364517969195522E-2</v>
      </c>
      <c r="E62" s="5">
        <f t="shared" si="6"/>
        <v>4.2925278219395867E-2</v>
      </c>
      <c r="G62" s="5">
        <f t="shared" si="3"/>
        <v>2.2364517969195523E-2</v>
      </c>
      <c r="H62" s="5">
        <f t="shared" si="4"/>
        <v>2.7925278219395867E-2</v>
      </c>
    </row>
    <row r="63" spans="1:11" x14ac:dyDescent="0.25">
      <c r="A63" s="1">
        <v>40878</v>
      </c>
      <c r="B63" s="13">
        <v>35.06</v>
      </c>
      <c r="C63" s="14">
        <v>1258</v>
      </c>
    </row>
    <row r="64" spans="1:11" x14ac:dyDescent="0.25">
      <c r="C64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3"/>
  <sheetViews>
    <sheetView workbookViewId="0">
      <selection activeCell="H13" sqref="H13"/>
    </sheetView>
  </sheetViews>
  <sheetFormatPr defaultRowHeight="15" x14ac:dyDescent="0.25"/>
  <cols>
    <col min="2" max="2" width="16.85546875" customWidth="1"/>
    <col min="3" max="3" width="11.42578125" customWidth="1"/>
    <col min="4" max="4" width="23.140625" customWidth="1"/>
    <col min="5" max="5" width="11.42578125" customWidth="1"/>
    <col min="6" max="6" width="16.42578125" customWidth="1"/>
    <col min="7" max="7" width="19.7109375" customWidth="1"/>
    <col min="8" max="8" width="12.85546875" customWidth="1"/>
  </cols>
  <sheetData>
    <row r="2" spans="1:8" x14ac:dyDescent="0.25">
      <c r="A2" s="4"/>
      <c r="B2" s="4" t="s">
        <v>33</v>
      </c>
      <c r="C2" s="4" t="s">
        <v>30</v>
      </c>
      <c r="D2" s="4" t="s">
        <v>48</v>
      </c>
      <c r="E2" s="4" t="s">
        <v>34</v>
      </c>
      <c r="F2" s="4" t="s">
        <v>37</v>
      </c>
      <c r="G2" s="4" t="s">
        <v>35</v>
      </c>
      <c r="H2" s="4" t="s">
        <v>36</v>
      </c>
    </row>
    <row r="3" spans="1:8" x14ac:dyDescent="0.25">
      <c r="B3" t="s">
        <v>38</v>
      </c>
      <c r="C3">
        <v>0.93</v>
      </c>
      <c r="D3" s="12">
        <v>155</v>
      </c>
      <c r="E3" s="18">
        <f>D3/$D$13</f>
        <v>6.5318162663295404E-2</v>
      </c>
      <c r="F3" s="5">
        <f>E3*C3</f>
        <v>6.0745891276864729E-2</v>
      </c>
      <c r="G3" s="5">
        <f>(C3-$F$13)^2</f>
        <v>2.2631671215488029E-2</v>
      </c>
      <c r="H3" s="5">
        <f>G3*E3</f>
        <v>1.4782591817954676E-3</v>
      </c>
    </row>
    <row r="4" spans="1:8" x14ac:dyDescent="0.25">
      <c r="B4" t="s">
        <v>39</v>
      </c>
      <c r="C4">
        <v>1.23</v>
      </c>
      <c r="D4" s="12">
        <v>444</v>
      </c>
      <c r="E4" s="18">
        <f t="shared" ref="E4:E12" si="0">D4/$D$13</f>
        <v>0.18710493046776233</v>
      </c>
      <c r="F4" s="5">
        <f t="shared" ref="F4:F12" si="1">E4*C4</f>
        <v>0.23013906447534765</v>
      </c>
      <c r="G4" s="5">
        <f t="shared" ref="G4:G12" si="2">(C4-$F$13)^2</f>
        <v>2.2368712934830653E-2</v>
      </c>
      <c r="H4" s="5">
        <f t="shared" ref="H4:H12" si="3">G4*E4</f>
        <v>4.1852964783248249E-3</v>
      </c>
    </row>
    <row r="5" spans="1:8" x14ac:dyDescent="0.25">
      <c r="B5" t="s">
        <v>40</v>
      </c>
      <c r="C5">
        <v>0.95</v>
      </c>
      <c r="D5" s="12">
        <v>489</v>
      </c>
      <c r="E5" s="18">
        <f t="shared" si="0"/>
        <v>0.20606826801517067</v>
      </c>
      <c r="F5" s="5">
        <f t="shared" si="1"/>
        <v>0.19576485461441212</v>
      </c>
      <c r="G5" s="5">
        <f t="shared" si="2"/>
        <v>1.7014140663444231E-2</v>
      </c>
      <c r="H5" s="5">
        <f t="shared" si="3"/>
        <v>3.5060744982824393E-3</v>
      </c>
    </row>
    <row r="6" spans="1:8" x14ac:dyDescent="0.25">
      <c r="B6" t="s">
        <v>41</v>
      </c>
      <c r="C6">
        <v>1.0900000000000001</v>
      </c>
      <c r="D6" s="12">
        <v>859</v>
      </c>
      <c r="E6" s="18">
        <f t="shared" si="0"/>
        <v>0.36198904340497262</v>
      </c>
      <c r="F6" s="5">
        <f t="shared" si="1"/>
        <v>0.39456805731142019</v>
      </c>
      <c r="G6" s="5">
        <f t="shared" si="2"/>
        <v>9.1426799137439452E-5</v>
      </c>
      <c r="H6" s="5">
        <f t="shared" si="3"/>
        <v>3.309549956134028E-5</v>
      </c>
    </row>
    <row r="7" spans="1:8" x14ac:dyDescent="0.25">
      <c r="B7" t="s">
        <v>42</v>
      </c>
      <c r="C7">
        <v>0.92</v>
      </c>
      <c r="D7" s="12">
        <v>14</v>
      </c>
      <c r="E7" s="18">
        <f t="shared" si="0"/>
        <v>5.8997050147492625E-3</v>
      </c>
      <c r="F7" s="5">
        <f t="shared" si="1"/>
        <v>5.4277286135693218E-3</v>
      </c>
      <c r="G7" s="5">
        <f t="shared" si="2"/>
        <v>2.5740436491509946E-2</v>
      </c>
      <c r="H7" s="5">
        <f t="shared" si="3"/>
        <v>1.5186098225079613E-4</v>
      </c>
    </row>
    <row r="8" spans="1:8" x14ac:dyDescent="0.25">
      <c r="B8" t="s">
        <v>43</v>
      </c>
      <c r="C8">
        <v>1.1200000000000001</v>
      </c>
      <c r="D8" s="12">
        <v>73</v>
      </c>
      <c r="E8" s="18">
        <f t="shared" si="0"/>
        <v>3.076274757690687E-2</v>
      </c>
      <c r="F8" s="5">
        <f t="shared" si="1"/>
        <v>3.4454277286135697E-2</v>
      </c>
      <c r="G8" s="5">
        <f t="shared" si="2"/>
        <v>1.5651309710717077E-3</v>
      </c>
      <c r="H8" s="5">
        <f t="shared" si="3"/>
        <v>4.814772898787807E-5</v>
      </c>
    </row>
    <row r="9" spans="1:8" x14ac:dyDescent="0.25">
      <c r="B9" t="s">
        <v>44</v>
      </c>
      <c r="C9">
        <v>1.07</v>
      </c>
      <c r="D9" s="12">
        <v>113</v>
      </c>
      <c r="E9" s="18">
        <f t="shared" si="0"/>
        <v>4.7619047619047616E-2</v>
      </c>
      <c r="F9" s="5">
        <f t="shared" si="1"/>
        <v>5.095238095238095E-2</v>
      </c>
      <c r="G9" s="5">
        <f t="shared" si="2"/>
        <v>1.0895735118126238E-4</v>
      </c>
      <c r="H9" s="5">
        <f t="shared" si="3"/>
        <v>5.1884452943458278E-6</v>
      </c>
    </row>
    <row r="10" spans="1:8" x14ac:dyDescent="0.25">
      <c r="B10" t="s">
        <v>45</v>
      </c>
      <c r="C10">
        <v>1.21</v>
      </c>
      <c r="D10" s="12">
        <v>13</v>
      </c>
      <c r="E10" s="18">
        <f t="shared" si="0"/>
        <v>5.478297513695744E-3</v>
      </c>
      <c r="F10" s="5">
        <f t="shared" si="1"/>
        <v>6.6287399915718496E-3</v>
      </c>
      <c r="G10" s="5">
        <f t="shared" si="2"/>
        <v>1.6786243486874474E-2</v>
      </c>
      <c r="H10" s="5">
        <f t="shared" si="3"/>
        <v>9.1960035958435808E-5</v>
      </c>
    </row>
    <row r="11" spans="1:8" x14ac:dyDescent="0.25">
      <c r="B11" t="s">
        <v>46</v>
      </c>
      <c r="C11">
        <v>0.83</v>
      </c>
      <c r="D11" s="12">
        <v>59</v>
      </c>
      <c r="E11" s="18">
        <f t="shared" si="0"/>
        <v>2.4863042562157607E-2</v>
      </c>
      <c r="F11" s="5">
        <f t="shared" si="1"/>
        <v>2.0636325326590814E-2</v>
      </c>
      <c r="G11" s="5">
        <f t="shared" si="2"/>
        <v>6.2719323975707189E-2</v>
      </c>
      <c r="H11" s="5">
        <f t="shared" si="3"/>
        <v>1.5593932214777598E-3</v>
      </c>
    </row>
    <row r="12" spans="1:8" x14ac:dyDescent="0.25">
      <c r="B12" t="s">
        <v>47</v>
      </c>
      <c r="C12">
        <v>1.25</v>
      </c>
      <c r="D12" s="12">
        <v>154</v>
      </c>
      <c r="E12" s="18">
        <f t="shared" si="0"/>
        <v>6.4896755162241887E-2</v>
      </c>
      <c r="F12" s="5">
        <f t="shared" si="1"/>
        <v>8.1120943952802366E-2</v>
      </c>
      <c r="G12" s="5">
        <f t="shared" si="2"/>
        <v>2.875118238278683E-2</v>
      </c>
      <c r="H12" s="5">
        <f t="shared" si="3"/>
        <v>1.8658584437206793E-3</v>
      </c>
    </row>
    <row r="13" spans="1:8" x14ac:dyDescent="0.25">
      <c r="D13" s="12">
        <f>SUM(D3:D12)</f>
        <v>2373</v>
      </c>
      <c r="E13" s="18">
        <f>SUM(E3:E12)</f>
        <v>1</v>
      </c>
      <c r="F13" s="19">
        <f>SUM(F3:F12)</f>
        <v>1.0804382638010956</v>
      </c>
      <c r="H13" s="5">
        <f>SUM(H3:H12)</f>
        <v>1.2925134515653969E-2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6"/>
  <sheetViews>
    <sheetView topLeftCell="A29" workbookViewId="0">
      <selection activeCell="B66" sqref="B66"/>
    </sheetView>
  </sheetViews>
  <sheetFormatPr defaultRowHeight="15" x14ac:dyDescent="0.25"/>
  <cols>
    <col min="1" max="1" width="19" customWidth="1"/>
    <col min="2" max="2" width="11.28515625" customWidth="1"/>
    <col min="3" max="3" width="10.28515625" customWidth="1"/>
    <col min="4" max="4" width="13" customWidth="1"/>
    <col min="5" max="5" width="15" customWidth="1"/>
    <col min="8" max="8" width="12.28515625" customWidth="1"/>
    <col min="9" max="9" width="14" customWidth="1"/>
  </cols>
  <sheetData>
    <row r="1" spans="1:9" x14ac:dyDescent="0.25">
      <c r="A1" s="4" t="s">
        <v>0</v>
      </c>
      <c r="B1" s="4" t="s">
        <v>29</v>
      </c>
      <c r="C1" s="4" t="s">
        <v>1</v>
      </c>
      <c r="D1" s="4" t="s">
        <v>59</v>
      </c>
      <c r="E1" s="4" t="s">
        <v>2</v>
      </c>
      <c r="F1" s="4" t="s">
        <v>29</v>
      </c>
      <c r="G1" s="4" t="s">
        <v>52</v>
      </c>
      <c r="H1" s="4" t="s">
        <v>54</v>
      </c>
      <c r="I1" s="4" t="s">
        <v>55</v>
      </c>
    </row>
    <row r="2" spans="1:9" x14ac:dyDescent="0.25">
      <c r="A2" s="1">
        <v>75609</v>
      </c>
      <c r="B2" s="13">
        <v>109.44</v>
      </c>
      <c r="C2" s="14">
        <v>2275</v>
      </c>
      <c r="D2" s="5">
        <f t="shared" ref="D2:D33" si="0">(B2-B3)/B3</f>
        <v>5.0086355785837644E-2</v>
      </c>
      <c r="E2" s="5">
        <f t="shared" ref="E2:E33" si="1">(C2-C3)/C3</f>
        <v>1.6078606520768202E-2</v>
      </c>
      <c r="F2" s="5">
        <f>MIN(D2,0)</f>
        <v>0</v>
      </c>
      <c r="G2" s="5">
        <f>MIN(E2,0)</f>
        <v>0</v>
      </c>
      <c r="H2" s="5">
        <f>F2*G2</f>
        <v>0</v>
      </c>
      <c r="I2" s="5">
        <f>G2^2</f>
        <v>0</v>
      </c>
    </row>
    <row r="3" spans="1:9" x14ac:dyDescent="0.25">
      <c r="A3" s="1">
        <v>42705</v>
      </c>
      <c r="B3" s="13">
        <v>104.22</v>
      </c>
      <c r="C3" s="14">
        <v>2239</v>
      </c>
      <c r="D3" s="5">
        <f t="shared" si="0"/>
        <v>5.9577063847092306E-2</v>
      </c>
      <c r="E3" s="5">
        <f t="shared" si="1"/>
        <v>1.8190086402910415E-2</v>
      </c>
      <c r="F3" s="5">
        <f t="shared" ref="F3:F61" si="2">MIN(D3,0)</f>
        <v>0</v>
      </c>
      <c r="G3" s="5">
        <f t="shared" ref="G3:G61" si="3">MIN(E3,0)</f>
        <v>0</v>
      </c>
      <c r="H3" s="5">
        <f t="shared" ref="H3:H61" si="4">F3*G3</f>
        <v>0</v>
      </c>
      <c r="I3" s="5">
        <f t="shared" ref="I3:I61" si="5">G3^2</f>
        <v>0</v>
      </c>
    </row>
    <row r="4" spans="1:9" x14ac:dyDescent="0.25">
      <c r="A4" s="1">
        <v>42675</v>
      </c>
      <c r="B4" s="13">
        <v>98.36</v>
      </c>
      <c r="C4" s="14">
        <v>2199</v>
      </c>
      <c r="D4" s="5">
        <f t="shared" si="0"/>
        <v>6.9362904979343276E-2</v>
      </c>
      <c r="E4" s="5">
        <f t="shared" si="1"/>
        <v>3.4336782690498592E-2</v>
      </c>
      <c r="F4" s="5">
        <f t="shared" si="2"/>
        <v>0</v>
      </c>
      <c r="G4" s="5">
        <f t="shared" si="3"/>
        <v>0</v>
      </c>
      <c r="H4" s="5">
        <f t="shared" si="4"/>
        <v>0</v>
      </c>
      <c r="I4" s="5">
        <f t="shared" si="5"/>
        <v>0</v>
      </c>
    </row>
    <row r="5" spans="1:9" x14ac:dyDescent="0.25">
      <c r="A5" s="1">
        <v>42646</v>
      </c>
      <c r="B5" s="13">
        <v>91.98</v>
      </c>
      <c r="C5" s="14">
        <v>2126</v>
      </c>
      <c r="D5" s="5">
        <f t="shared" si="0"/>
        <v>-1.8448182311448908E-3</v>
      </c>
      <c r="E5" s="5">
        <f t="shared" si="1"/>
        <v>-1.9372693726937271E-2</v>
      </c>
      <c r="F5" s="5">
        <f t="shared" si="2"/>
        <v>-1.8448182311448908E-3</v>
      </c>
      <c r="G5" s="5">
        <f t="shared" si="3"/>
        <v>-1.9372693726937271E-2</v>
      </c>
      <c r="H5" s="5">
        <f t="shared" si="4"/>
        <v>3.5739098573840135E-5</v>
      </c>
      <c r="I5" s="5">
        <f t="shared" si="5"/>
        <v>3.753012622377147E-4</v>
      </c>
    </row>
    <row r="6" spans="1:9" x14ac:dyDescent="0.25">
      <c r="A6" s="1">
        <v>42614</v>
      </c>
      <c r="B6" s="13">
        <v>92.15</v>
      </c>
      <c r="C6" s="14">
        <v>2168</v>
      </c>
      <c r="D6" s="5">
        <f t="shared" si="0"/>
        <v>-1.6961809259654247E-2</v>
      </c>
      <c r="E6" s="5">
        <f t="shared" si="1"/>
        <v>-1.3818516812528789E-3</v>
      </c>
      <c r="F6" s="5">
        <f t="shared" si="2"/>
        <v>-1.6961809259654247E-2</v>
      </c>
      <c r="G6" s="5">
        <f t="shared" si="3"/>
        <v>-1.3818516812528789E-3</v>
      </c>
      <c r="H6" s="5">
        <f t="shared" si="4"/>
        <v>2.343870464254387E-5</v>
      </c>
      <c r="I6" s="5">
        <f t="shared" si="5"/>
        <v>1.9095140689814078E-6</v>
      </c>
    </row>
    <row r="7" spans="1:9" x14ac:dyDescent="0.25">
      <c r="A7" s="1">
        <v>42583</v>
      </c>
      <c r="B7" s="13">
        <v>93.74</v>
      </c>
      <c r="C7" s="14">
        <v>2171</v>
      </c>
      <c r="D7" s="5">
        <f t="shared" si="0"/>
        <v>-1.5542953161100652E-2</v>
      </c>
      <c r="E7" s="5">
        <f t="shared" si="1"/>
        <v>-1.3799448022079118E-3</v>
      </c>
      <c r="F7" s="5">
        <f t="shared" si="2"/>
        <v>-1.5542953161100652E-2</v>
      </c>
      <c r="G7" s="5">
        <f t="shared" si="3"/>
        <v>-1.3799448022079118E-3</v>
      </c>
      <c r="H7" s="5">
        <f t="shared" si="4"/>
        <v>2.1448417425621875E-5</v>
      </c>
      <c r="I7" s="5">
        <f t="shared" si="5"/>
        <v>1.9042476571406328E-6</v>
      </c>
    </row>
    <row r="8" spans="1:9" x14ac:dyDescent="0.25">
      <c r="A8" s="1">
        <v>42552</v>
      </c>
      <c r="B8" s="13">
        <v>95.22</v>
      </c>
      <c r="C8" s="14">
        <v>2174</v>
      </c>
      <c r="D8" s="5">
        <f t="shared" si="0"/>
        <v>-1.1933174224343734E-2</v>
      </c>
      <c r="E8" s="5">
        <f t="shared" si="1"/>
        <v>3.5731300619342543E-2</v>
      </c>
      <c r="F8" s="5">
        <f t="shared" si="2"/>
        <v>-1.1933174224343734E-2</v>
      </c>
      <c r="G8" s="5">
        <f t="shared" si="3"/>
        <v>0</v>
      </c>
      <c r="H8" s="5">
        <f t="shared" si="4"/>
        <v>0</v>
      </c>
      <c r="I8" s="5">
        <f t="shared" si="5"/>
        <v>0</v>
      </c>
    </row>
    <row r="9" spans="1:9" x14ac:dyDescent="0.25">
      <c r="A9" s="1">
        <v>42522</v>
      </c>
      <c r="B9" s="13">
        <v>96.37</v>
      </c>
      <c r="C9" s="14">
        <v>2099</v>
      </c>
      <c r="D9" s="5">
        <f t="shared" si="0"/>
        <v>-1.4117647058823483E-2</v>
      </c>
      <c r="E9" s="5">
        <f t="shared" si="1"/>
        <v>9.5374344301382924E-4</v>
      </c>
      <c r="F9" s="5">
        <f t="shared" si="2"/>
        <v>-1.4117647058823483E-2</v>
      </c>
      <c r="G9" s="5">
        <f t="shared" si="3"/>
        <v>0</v>
      </c>
      <c r="H9" s="5">
        <f t="shared" si="4"/>
        <v>0</v>
      </c>
      <c r="I9" s="5">
        <f t="shared" si="5"/>
        <v>0</v>
      </c>
    </row>
    <row r="10" spans="1:9" x14ac:dyDescent="0.25">
      <c r="A10" s="1">
        <v>42492</v>
      </c>
      <c r="B10" s="13">
        <v>97.75</v>
      </c>
      <c r="C10" s="14">
        <v>2097</v>
      </c>
      <c r="D10" s="5">
        <f t="shared" si="0"/>
        <v>-3.9123169173301914E-2</v>
      </c>
      <c r="E10" s="5">
        <f t="shared" si="1"/>
        <v>1.549636803874092E-2</v>
      </c>
      <c r="F10" s="5">
        <f t="shared" si="2"/>
        <v>-3.9123169173301914E-2</v>
      </c>
      <c r="G10" s="5">
        <f t="shared" si="3"/>
        <v>0</v>
      </c>
      <c r="H10" s="5">
        <f t="shared" si="4"/>
        <v>0</v>
      </c>
      <c r="I10" s="5">
        <f t="shared" si="5"/>
        <v>0</v>
      </c>
    </row>
    <row r="11" spans="1:9" x14ac:dyDescent="0.25">
      <c r="A11" s="1">
        <v>42461</v>
      </c>
      <c r="B11" s="13">
        <v>101.73</v>
      </c>
      <c r="C11" s="14">
        <v>2065</v>
      </c>
      <c r="D11" s="5">
        <f t="shared" si="0"/>
        <v>3.9758789860997554E-2</v>
      </c>
      <c r="E11" s="5">
        <f t="shared" si="1"/>
        <v>2.4271844660194173E-3</v>
      </c>
      <c r="F11" s="5">
        <f t="shared" si="2"/>
        <v>0</v>
      </c>
      <c r="G11" s="5">
        <f t="shared" si="3"/>
        <v>0</v>
      </c>
      <c r="H11" s="5">
        <f t="shared" si="4"/>
        <v>0</v>
      </c>
      <c r="I11" s="5">
        <f t="shared" si="5"/>
        <v>0</v>
      </c>
    </row>
    <row r="12" spans="1:9" x14ac:dyDescent="0.25">
      <c r="A12" s="1">
        <v>42430</v>
      </c>
      <c r="B12" s="13">
        <v>97.84</v>
      </c>
      <c r="C12" s="14">
        <v>2060</v>
      </c>
      <c r="D12" s="5">
        <f t="shared" si="0"/>
        <v>3.9634470300711974E-2</v>
      </c>
      <c r="E12" s="5">
        <f t="shared" si="1"/>
        <v>6.6252587991718431E-2</v>
      </c>
      <c r="F12" s="5">
        <f t="shared" si="2"/>
        <v>0</v>
      </c>
      <c r="G12" s="5">
        <f t="shared" si="3"/>
        <v>0</v>
      </c>
      <c r="H12" s="5">
        <f t="shared" si="4"/>
        <v>0</v>
      </c>
      <c r="I12" s="5">
        <f t="shared" si="5"/>
        <v>0</v>
      </c>
    </row>
    <row r="13" spans="1:9" x14ac:dyDescent="0.25">
      <c r="A13" s="1">
        <v>42401</v>
      </c>
      <c r="B13" s="13">
        <v>94.11</v>
      </c>
      <c r="C13" s="14">
        <v>1932</v>
      </c>
      <c r="D13" s="5">
        <f t="shared" si="0"/>
        <v>-3.0720338983051508E-3</v>
      </c>
      <c r="E13" s="5">
        <f t="shared" si="1"/>
        <v>-4.1237113402061857E-3</v>
      </c>
      <c r="F13" s="5">
        <f t="shared" si="2"/>
        <v>-3.0720338983051508E-3</v>
      </c>
      <c r="G13" s="5">
        <f t="shared" si="3"/>
        <v>-4.1237113402061857E-3</v>
      </c>
      <c r="H13" s="5">
        <f t="shared" si="4"/>
        <v>1.2668181023938767E-5</v>
      </c>
      <c r="I13" s="5">
        <f t="shared" si="5"/>
        <v>1.7004995217345097E-5</v>
      </c>
    </row>
    <row r="14" spans="1:9" x14ac:dyDescent="0.25">
      <c r="A14" s="1">
        <v>42373</v>
      </c>
      <c r="B14" s="13">
        <v>94.4</v>
      </c>
      <c r="C14" s="14">
        <v>1940</v>
      </c>
      <c r="D14" s="5">
        <f t="shared" si="0"/>
        <v>-8.8098918083462041E-2</v>
      </c>
      <c r="E14" s="5">
        <f t="shared" si="1"/>
        <v>-5.0880626223091974E-2</v>
      </c>
      <c r="F14" s="5">
        <f t="shared" si="2"/>
        <v>-8.8098918083462041E-2</v>
      </c>
      <c r="G14" s="5">
        <f t="shared" si="3"/>
        <v>-5.0880626223091974E-2</v>
      </c>
      <c r="H14" s="5">
        <f t="shared" si="4"/>
        <v>4.4825281216634306E-3</v>
      </c>
      <c r="I14" s="5">
        <f t="shared" si="5"/>
        <v>2.5888381248539948E-3</v>
      </c>
    </row>
    <row r="15" spans="1:9" x14ac:dyDescent="0.25">
      <c r="A15" s="1">
        <v>42339</v>
      </c>
      <c r="B15" s="13">
        <v>103.52</v>
      </c>
      <c r="C15" s="14">
        <v>2044</v>
      </c>
      <c r="D15" s="5">
        <f t="shared" si="0"/>
        <v>-6.8059056535830054E-2</v>
      </c>
      <c r="E15" s="5">
        <f t="shared" si="1"/>
        <v>-1.7307692307692309E-2</v>
      </c>
      <c r="F15" s="5">
        <f t="shared" si="2"/>
        <v>-6.8059056535830054E-2</v>
      </c>
      <c r="G15" s="5">
        <f t="shared" si="3"/>
        <v>-1.7307692307692309E-2</v>
      </c>
      <c r="H15" s="5">
        <f t="shared" si="4"/>
        <v>1.1779452092739817E-3</v>
      </c>
      <c r="I15" s="5">
        <f t="shared" si="5"/>
        <v>2.9955621301775153E-4</v>
      </c>
    </row>
    <row r="16" spans="1:9" x14ac:dyDescent="0.25">
      <c r="A16" s="1">
        <v>42310</v>
      </c>
      <c r="B16" s="13">
        <v>111.08</v>
      </c>
      <c r="C16" s="14">
        <v>2080</v>
      </c>
      <c r="D16" s="5">
        <f t="shared" si="0"/>
        <v>-2.3351895096102491E-3</v>
      </c>
      <c r="E16" s="5">
        <f t="shared" si="1"/>
        <v>4.8100048100048102E-4</v>
      </c>
      <c r="F16" s="5">
        <f t="shared" si="2"/>
        <v>-2.3351895096102491E-3</v>
      </c>
      <c r="G16" s="5">
        <f t="shared" si="3"/>
        <v>0</v>
      </c>
      <c r="H16" s="5">
        <f t="shared" si="4"/>
        <v>0</v>
      </c>
      <c r="I16" s="5">
        <f t="shared" si="5"/>
        <v>0</v>
      </c>
    </row>
    <row r="17" spans="1:9" x14ac:dyDescent="0.25">
      <c r="A17" s="1">
        <v>42278</v>
      </c>
      <c r="B17" s="13">
        <v>111.34</v>
      </c>
      <c r="C17" s="14">
        <v>2079</v>
      </c>
      <c r="D17" s="5">
        <f t="shared" si="0"/>
        <v>0.11284357821089462</v>
      </c>
      <c r="E17" s="5">
        <f t="shared" si="1"/>
        <v>8.2812499999999997E-2</v>
      </c>
      <c r="F17" s="5">
        <f t="shared" si="2"/>
        <v>0</v>
      </c>
      <c r="G17" s="5">
        <f t="shared" si="3"/>
        <v>0</v>
      </c>
      <c r="H17" s="5">
        <f t="shared" si="4"/>
        <v>0</v>
      </c>
      <c r="I17" s="5">
        <f t="shared" si="5"/>
        <v>0</v>
      </c>
    </row>
    <row r="18" spans="1:9" x14ac:dyDescent="0.25">
      <c r="A18" s="1">
        <v>42248</v>
      </c>
      <c r="B18" s="13">
        <v>100.05</v>
      </c>
      <c r="C18" s="14">
        <v>1920</v>
      </c>
      <c r="D18" s="5">
        <f t="shared" si="0"/>
        <v>3.2086633911560529E-3</v>
      </c>
      <c r="E18" s="5">
        <f t="shared" si="1"/>
        <v>-2.6369168356997971E-2</v>
      </c>
      <c r="F18" s="5">
        <f t="shared" si="2"/>
        <v>0</v>
      </c>
      <c r="G18" s="5">
        <f t="shared" si="3"/>
        <v>-2.6369168356997971E-2</v>
      </c>
      <c r="H18" s="5">
        <f t="shared" si="4"/>
        <v>0</v>
      </c>
      <c r="I18" s="5">
        <f t="shared" si="5"/>
        <v>6.9533303983970306E-4</v>
      </c>
    </row>
    <row r="19" spans="1:9" x14ac:dyDescent="0.25">
      <c r="A19" s="1">
        <v>42219</v>
      </c>
      <c r="B19" s="13">
        <v>99.73</v>
      </c>
      <c r="C19" s="14">
        <v>1972</v>
      </c>
      <c r="D19" s="5">
        <f t="shared" si="0"/>
        <v>-0.15101728100791686</v>
      </c>
      <c r="E19" s="5">
        <f t="shared" si="1"/>
        <v>-6.2737642585551326E-2</v>
      </c>
      <c r="F19" s="5">
        <f t="shared" si="2"/>
        <v>-0.15101728100791686</v>
      </c>
      <c r="G19" s="5">
        <f t="shared" si="3"/>
        <v>-6.2737642585551326E-2</v>
      </c>
      <c r="H19" s="5">
        <f t="shared" si="4"/>
        <v>9.4744682001164562E-3</v>
      </c>
      <c r="I19" s="5">
        <f t="shared" si="5"/>
        <v>3.936011797192383E-3</v>
      </c>
    </row>
    <row r="20" spans="1:9" x14ac:dyDescent="0.25">
      <c r="A20" s="1">
        <v>42186</v>
      </c>
      <c r="B20" s="13">
        <v>117.47</v>
      </c>
      <c r="C20" s="14">
        <v>2104</v>
      </c>
      <c r="D20" s="5">
        <f t="shared" si="0"/>
        <v>5.7430911873255878E-2</v>
      </c>
      <c r="E20" s="5">
        <f t="shared" si="1"/>
        <v>1.9873969946679594E-2</v>
      </c>
      <c r="F20" s="5">
        <f t="shared" si="2"/>
        <v>0</v>
      </c>
      <c r="G20" s="5">
        <f t="shared" si="3"/>
        <v>0</v>
      </c>
      <c r="H20" s="5">
        <f t="shared" si="4"/>
        <v>0</v>
      </c>
      <c r="I20" s="5">
        <f t="shared" si="5"/>
        <v>0</v>
      </c>
    </row>
    <row r="21" spans="1:9" x14ac:dyDescent="0.25">
      <c r="A21" s="1">
        <v>42156</v>
      </c>
      <c r="B21" s="13">
        <v>111.09</v>
      </c>
      <c r="C21" s="14">
        <v>2063</v>
      </c>
      <c r="D21" s="5">
        <f t="shared" si="0"/>
        <v>3.4164959970210407E-2</v>
      </c>
      <c r="E21" s="5">
        <f t="shared" si="1"/>
        <v>-2.0882771713336499E-2</v>
      </c>
      <c r="F21" s="5">
        <f t="shared" si="2"/>
        <v>0</v>
      </c>
      <c r="G21" s="5">
        <f t="shared" si="3"/>
        <v>-2.0882771713336499E-2</v>
      </c>
      <c r="H21" s="5">
        <f t="shared" si="4"/>
        <v>0</v>
      </c>
      <c r="I21" s="5">
        <f t="shared" si="5"/>
        <v>4.3609015443132703E-4</v>
      </c>
    </row>
    <row r="22" spans="1:9" x14ac:dyDescent="0.25">
      <c r="A22" s="1">
        <v>42125</v>
      </c>
      <c r="B22" s="13">
        <v>107.42</v>
      </c>
      <c r="C22" s="14">
        <v>2107</v>
      </c>
      <c r="D22" s="5">
        <f t="shared" si="0"/>
        <v>1.5215953123523291E-2</v>
      </c>
      <c r="E22" s="5">
        <f t="shared" si="1"/>
        <v>1.0067114093959731E-2</v>
      </c>
      <c r="F22" s="5">
        <f t="shared" si="2"/>
        <v>0</v>
      </c>
      <c r="G22" s="5">
        <f t="shared" si="3"/>
        <v>0</v>
      </c>
      <c r="H22" s="5">
        <f t="shared" si="4"/>
        <v>0</v>
      </c>
      <c r="I22" s="5">
        <f t="shared" si="5"/>
        <v>0</v>
      </c>
    </row>
    <row r="23" spans="1:9" x14ac:dyDescent="0.25">
      <c r="A23" s="1">
        <v>42095</v>
      </c>
      <c r="B23" s="13">
        <v>105.81</v>
      </c>
      <c r="C23" s="14">
        <v>2086</v>
      </c>
      <c r="D23" s="5">
        <f t="shared" si="0"/>
        <v>3.6438436673523353E-2</v>
      </c>
      <c r="E23" s="5">
        <f t="shared" si="1"/>
        <v>8.7040618955512572E-3</v>
      </c>
      <c r="F23" s="5">
        <f t="shared" si="2"/>
        <v>0</v>
      </c>
      <c r="G23" s="5">
        <f t="shared" si="3"/>
        <v>0</v>
      </c>
      <c r="H23" s="5">
        <f t="shared" si="4"/>
        <v>0</v>
      </c>
      <c r="I23" s="5">
        <f t="shared" si="5"/>
        <v>0</v>
      </c>
    </row>
    <row r="24" spans="1:9" x14ac:dyDescent="0.25">
      <c r="A24" s="1">
        <v>42065</v>
      </c>
      <c r="B24" s="13">
        <v>102.09</v>
      </c>
      <c r="C24" s="14">
        <v>2068</v>
      </c>
      <c r="D24" s="5">
        <f t="shared" si="0"/>
        <v>7.79861796643639E-3</v>
      </c>
      <c r="E24" s="5">
        <f t="shared" si="1"/>
        <v>-1.7110266159695818E-2</v>
      </c>
      <c r="F24" s="5">
        <f t="shared" si="2"/>
        <v>0</v>
      </c>
      <c r="G24" s="5">
        <f t="shared" si="3"/>
        <v>-1.7110266159695818E-2</v>
      </c>
      <c r="H24" s="5">
        <f t="shared" si="4"/>
        <v>0</v>
      </c>
      <c r="I24" s="5">
        <f t="shared" si="5"/>
        <v>2.9276120805563186E-4</v>
      </c>
    </row>
    <row r="25" spans="1:9" x14ac:dyDescent="0.25">
      <c r="A25" s="1">
        <v>42037</v>
      </c>
      <c r="B25" s="13">
        <v>101.3</v>
      </c>
      <c r="C25" s="14">
        <v>2104</v>
      </c>
      <c r="D25" s="5">
        <f t="shared" si="0"/>
        <v>0.14424488873828076</v>
      </c>
      <c r="E25" s="5">
        <f t="shared" si="1"/>
        <v>5.463659147869674E-2</v>
      </c>
      <c r="F25" s="5">
        <f t="shared" si="2"/>
        <v>0</v>
      </c>
      <c r="G25" s="5">
        <f t="shared" si="3"/>
        <v>0</v>
      </c>
      <c r="H25" s="5">
        <f t="shared" si="4"/>
        <v>0</v>
      </c>
      <c r="I25" s="5">
        <f t="shared" si="5"/>
        <v>0</v>
      </c>
    </row>
    <row r="26" spans="1:9" x14ac:dyDescent="0.25">
      <c r="A26" s="1">
        <v>42006</v>
      </c>
      <c r="B26" s="13">
        <v>88.53</v>
      </c>
      <c r="C26" s="14">
        <v>1995</v>
      </c>
      <c r="D26" s="5">
        <f t="shared" si="0"/>
        <v>-3.4253299880004369E-2</v>
      </c>
      <c r="E26" s="5">
        <f t="shared" si="1"/>
        <v>-3.1083050024283632E-2</v>
      </c>
      <c r="F26" s="5">
        <f t="shared" si="2"/>
        <v>-3.4253299880004369E-2</v>
      </c>
      <c r="G26" s="5">
        <f t="shared" si="3"/>
        <v>-3.1083050024283632E-2</v>
      </c>
      <c r="H26" s="5">
        <f t="shared" si="4"/>
        <v>1.0646970336669643E-3</v>
      </c>
      <c r="I26" s="5">
        <f t="shared" si="5"/>
        <v>9.6615599881211863E-4</v>
      </c>
    </row>
    <row r="27" spans="1:9" x14ac:dyDescent="0.25">
      <c r="A27" s="1">
        <v>41974</v>
      </c>
      <c r="B27" s="13">
        <v>91.67</v>
      </c>
      <c r="C27" s="14">
        <v>2059</v>
      </c>
      <c r="D27" s="5">
        <f t="shared" si="0"/>
        <v>3.104262737599826E-2</v>
      </c>
      <c r="E27" s="5">
        <f t="shared" si="1"/>
        <v>-4.3520309477756286E-3</v>
      </c>
      <c r="F27" s="5">
        <f t="shared" si="2"/>
        <v>0</v>
      </c>
      <c r="G27" s="5">
        <f t="shared" si="3"/>
        <v>-4.3520309477756286E-3</v>
      </c>
      <c r="H27" s="5">
        <f t="shared" si="4"/>
        <v>0</v>
      </c>
      <c r="I27" s="5">
        <f t="shared" si="5"/>
        <v>1.8940173370396837E-5</v>
      </c>
    </row>
    <row r="28" spans="1:9" x14ac:dyDescent="0.25">
      <c r="A28" s="1">
        <v>41946</v>
      </c>
      <c r="B28" s="13">
        <v>88.91</v>
      </c>
      <c r="C28" s="14">
        <v>2068</v>
      </c>
      <c r="D28" s="5">
        <f t="shared" si="0"/>
        <v>1.2411751309496738E-2</v>
      </c>
      <c r="E28" s="5">
        <f t="shared" si="1"/>
        <v>2.4777006937561942E-2</v>
      </c>
      <c r="F28" s="5">
        <f t="shared" si="2"/>
        <v>0</v>
      </c>
      <c r="G28" s="5">
        <f t="shared" si="3"/>
        <v>0</v>
      </c>
      <c r="H28" s="5">
        <f t="shared" si="4"/>
        <v>0</v>
      </c>
      <c r="I28" s="5">
        <f t="shared" si="5"/>
        <v>0</v>
      </c>
    </row>
    <row r="29" spans="1:9" x14ac:dyDescent="0.25">
      <c r="A29" s="1">
        <v>41913</v>
      </c>
      <c r="B29" s="13">
        <v>87.82</v>
      </c>
      <c r="C29" s="14">
        <v>2018</v>
      </c>
      <c r="D29" s="5">
        <f t="shared" si="0"/>
        <v>2.6414212248714247E-2</v>
      </c>
      <c r="E29" s="5">
        <f t="shared" si="1"/>
        <v>2.332657200811359E-2</v>
      </c>
      <c r="F29" s="5">
        <f t="shared" si="2"/>
        <v>0</v>
      </c>
      <c r="G29" s="5">
        <f t="shared" si="3"/>
        <v>0</v>
      </c>
      <c r="H29" s="5">
        <f t="shared" si="4"/>
        <v>0</v>
      </c>
      <c r="I29" s="5">
        <f t="shared" si="5"/>
        <v>0</v>
      </c>
    </row>
    <row r="30" spans="1:9" x14ac:dyDescent="0.25">
      <c r="A30" s="1">
        <v>41884</v>
      </c>
      <c r="B30" s="13">
        <v>85.56</v>
      </c>
      <c r="C30" s="14">
        <v>1972</v>
      </c>
      <c r="D30" s="5">
        <f t="shared" si="0"/>
        <v>-9.4929381801342125E-3</v>
      </c>
      <c r="E30" s="5">
        <f t="shared" si="1"/>
        <v>-1.5476784822765851E-2</v>
      </c>
      <c r="F30" s="5">
        <f t="shared" si="2"/>
        <v>-9.4929381801342125E-3</v>
      </c>
      <c r="G30" s="5">
        <f t="shared" si="3"/>
        <v>-1.5476784822765851E-2</v>
      </c>
      <c r="H30" s="5">
        <f t="shared" si="4"/>
        <v>1.4692016154975565E-4</v>
      </c>
      <c r="I30" s="5">
        <f t="shared" si="5"/>
        <v>2.3953086845019539E-4</v>
      </c>
    </row>
    <row r="31" spans="1:9" x14ac:dyDescent="0.25">
      <c r="A31" s="1">
        <v>41852</v>
      </c>
      <c r="B31" s="13">
        <v>86.38</v>
      </c>
      <c r="C31" s="14">
        <v>2003</v>
      </c>
      <c r="D31" s="5">
        <f t="shared" si="0"/>
        <v>4.6649703138252688E-2</v>
      </c>
      <c r="E31" s="5">
        <f t="shared" si="1"/>
        <v>3.7286380113930609E-2</v>
      </c>
      <c r="F31" s="5">
        <f t="shared" si="2"/>
        <v>0</v>
      </c>
      <c r="G31" s="5">
        <f t="shared" si="3"/>
        <v>0</v>
      </c>
      <c r="H31" s="5">
        <f t="shared" si="4"/>
        <v>0</v>
      </c>
      <c r="I31" s="5">
        <f t="shared" si="5"/>
        <v>0</v>
      </c>
    </row>
    <row r="32" spans="1:9" x14ac:dyDescent="0.25">
      <c r="A32" s="1">
        <v>41821</v>
      </c>
      <c r="B32" s="13">
        <v>82.53</v>
      </c>
      <c r="C32" s="14">
        <v>1931</v>
      </c>
      <c r="D32" s="5">
        <f t="shared" si="0"/>
        <v>1.577669902912566E-3</v>
      </c>
      <c r="E32" s="5">
        <f t="shared" si="1"/>
        <v>-1.4795918367346939E-2</v>
      </c>
      <c r="F32" s="5">
        <f t="shared" si="2"/>
        <v>0</v>
      </c>
      <c r="G32" s="5">
        <f t="shared" si="3"/>
        <v>-1.4795918367346939E-2</v>
      </c>
      <c r="H32" s="5">
        <f t="shared" si="4"/>
        <v>0</v>
      </c>
      <c r="I32" s="5">
        <f t="shared" si="5"/>
        <v>2.1891920033319451E-4</v>
      </c>
    </row>
    <row r="33" spans="1:9" x14ac:dyDescent="0.25">
      <c r="A33" s="1">
        <v>41792</v>
      </c>
      <c r="B33" s="13">
        <v>82.4</v>
      </c>
      <c r="C33" s="14">
        <v>1960</v>
      </c>
      <c r="D33" s="5">
        <f t="shared" si="0"/>
        <v>2.0559821649740042E-2</v>
      </c>
      <c r="E33" s="5">
        <f t="shared" si="1"/>
        <v>1.8711018711018712E-2</v>
      </c>
      <c r="F33" s="5">
        <f t="shared" si="2"/>
        <v>0</v>
      </c>
      <c r="G33" s="5">
        <f t="shared" si="3"/>
        <v>0</v>
      </c>
      <c r="H33" s="5">
        <f t="shared" si="4"/>
        <v>0</v>
      </c>
      <c r="I33" s="5">
        <f t="shared" si="5"/>
        <v>0</v>
      </c>
    </row>
    <row r="34" spans="1:9" x14ac:dyDescent="0.25">
      <c r="A34" s="1">
        <v>41760</v>
      </c>
      <c r="B34" s="13">
        <v>80.739999999999995</v>
      </c>
      <c r="C34" s="14">
        <v>1924</v>
      </c>
      <c r="D34" s="5">
        <f t="shared" ref="D34:D62" si="6">(B34-B35)/B35</f>
        <v>5.888524590163928E-2</v>
      </c>
      <c r="E34" s="5">
        <f t="shared" ref="E34:E62" si="7">(C34-C35)/C35</f>
        <v>2.1231422505307854E-2</v>
      </c>
      <c r="F34" s="5">
        <f t="shared" si="2"/>
        <v>0</v>
      </c>
      <c r="G34" s="5">
        <f t="shared" si="3"/>
        <v>0</v>
      </c>
      <c r="H34" s="5">
        <f t="shared" si="4"/>
        <v>0</v>
      </c>
      <c r="I34" s="5">
        <f t="shared" si="5"/>
        <v>0</v>
      </c>
    </row>
    <row r="35" spans="1:9" x14ac:dyDescent="0.25">
      <c r="A35" s="1">
        <v>41730</v>
      </c>
      <c r="B35" s="13">
        <v>76.25</v>
      </c>
      <c r="C35" s="14">
        <v>1884</v>
      </c>
      <c r="D35" s="5">
        <f t="shared" si="6"/>
        <v>-9.0968161143600099E-3</v>
      </c>
      <c r="E35" s="5">
        <f t="shared" si="7"/>
        <v>6.41025641025641E-3</v>
      </c>
      <c r="F35" s="5">
        <f t="shared" si="2"/>
        <v>-9.0968161143600099E-3</v>
      </c>
      <c r="G35" s="5">
        <f t="shared" si="3"/>
        <v>0</v>
      </c>
      <c r="H35" s="5">
        <f t="shared" si="4"/>
        <v>0</v>
      </c>
      <c r="I35" s="5">
        <f t="shared" si="5"/>
        <v>0</v>
      </c>
    </row>
    <row r="36" spans="1:9" x14ac:dyDescent="0.25">
      <c r="A36" s="1">
        <v>41701</v>
      </c>
      <c r="B36" s="13">
        <v>76.95</v>
      </c>
      <c r="C36" s="14">
        <v>1872</v>
      </c>
      <c r="D36" s="5">
        <f t="shared" si="6"/>
        <v>-9.1424156579963146E-3</v>
      </c>
      <c r="E36" s="5">
        <f t="shared" si="7"/>
        <v>6.993006993006993E-3</v>
      </c>
      <c r="F36" s="5">
        <f t="shared" si="2"/>
        <v>-9.1424156579963146E-3</v>
      </c>
      <c r="G36" s="5">
        <f t="shared" si="3"/>
        <v>0</v>
      </c>
      <c r="H36" s="5">
        <f t="shared" si="4"/>
        <v>0</v>
      </c>
      <c r="I36" s="5">
        <f t="shared" si="5"/>
        <v>0</v>
      </c>
    </row>
    <row r="37" spans="1:9" x14ac:dyDescent="0.25">
      <c r="A37" s="1">
        <v>41673</v>
      </c>
      <c r="B37" s="13">
        <v>77.66</v>
      </c>
      <c r="C37" s="14">
        <v>1859</v>
      </c>
      <c r="D37" s="5">
        <f t="shared" si="6"/>
        <v>0.11292633992548001</v>
      </c>
      <c r="E37" s="5">
        <f t="shared" si="7"/>
        <v>4.2624789680314079E-2</v>
      </c>
      <c r="F37" s="5">
        <f t="shared" si="2"/>
        <v>0</v>
      </c>
      <c r="G37" s="5">
        <f t="shared" si="3"/>
        <v>0</v>
      </c>
      <c r="H37" s="5">
        <f t="shared" si="4"/>
        <v>0</v>
      </c>
      <c r="I37" s="5">
        <f t="shared" si="5"/>
        <v>0</v>
      </c>
    </row>
    <row r="38" spans="1:9" x14ac:dyDescent="0.25">
      <c r="A38" s="1">
        <v>41641</v>
      </c>
      <c r="B38" s="13">
        <v>69.78</v>
      </c>
      <c r="C38" s="14">
        <v>1783</v>
      </c>
      <c r="D38" s="5">
        <f t="shared" si="6"/>
        <v>-4.95777717243258E-2</v>
      </c>
      <c r="E38" s="5">
        <f t="shared" si="7"/>
        <v>-3.5173160173160176E-2</v>
      </c>
      <c r="F38" s="5">
        <f t="shared" si="2"/>
        <v>-4.95777717243258E-2</v>
      </c>
      <c r="G38" s="5">
        <f t="shared" si="3"/>
        <v>-3.5173160173160176E-2</v>
      </c>
      <c r="H38" s="5">
        <f t="shared" si="4"/>
        <v>1.743806905888083E-3</v>
      </c>
      <c r="I38" s="5">
        <f t="shared" si="5"/>
        <v>1.2371511965667812E-3</v>
      </c>
    </row>
    <row r="39" spans="1:9" x14ac:dyDescent="0.25">
      <c r="A39" s="1">
        <v>41610</v>
      </c>
      <c r="B39" s="13">
        <v>73.42</v>
      </c>
      <c r="C39" s="14">
        <v>1848</v>
      </c>
      <c r="D39" s="5">
        <f t="shared" si="6"/>
        <v>9.6311781394654364E-2</v>
      </c>
      <c r="E39" s="5">
        <f t="shared" si="7"/>
        <v>2.3255813953488372E-2</v>
      </c>
      <c r="F39" s="5">
        <f t="shared" si="2"/>
        <v>0</v>
      </c>
      <c r="G39" s="5">
        <f t="shared" si="3"/>
        <v>0</v>
      </c>
      <c r="H39" s="5">
        <f t="shared" si="4"/>
        <v>0</v>
      </c>
      <c r="I39" s="5">
        <f t="shared" si="5"/>
        <v>0</v>
      </c>
    </row>
    <row r="40" spans="1:9" x14ac:dyDescent="0.25">
      <c r="A40" s="1">
        <v>41579</v>
      </c>
      <c r="B40" s="13">
        <v>66.97</v>
      </c>
      <c r="C40" s="14">
        <v>1806</v>
      </c>
      <c r="D40" s="5">
        <f t="shared" si="6"/>
        <v>2.8567040393180764E-2</v>
      </c>
      <c r="E40" s="5">
        <f t="shared" si="7"/>
        <v>2.7888446215139442E-2</v>
      </c>
      <c r="F40" s="5">
        <f t="shared" si="2"/>
        <v>0</v>
      </c>
      <c r="G40" s="5">
        <f t="shared" si="3"/>
        <v>0</v>
      </c>
      <c r="H40" s="5">
        <f t="shared" si="4"/>
        <v>0</v>
      </c>
      <c r="I40" s="5">
        <f t="shared" si="5"/>
        <v>0</v>
      </c>
    </row>
    <row r="41" spans="1:9" x14ac:dyDescent="0.25">
      <c r="A41" s="1">
        <v>41548</v>
      </c>
      <c r="B41" s="13">
        <v>65.11</v>
      </c>
      <c r="C41" s="14">
        <v>1757</v>
      </c>
      <c r="D41" s="5">
        <f t="shared" si="6"/>
        <v>6.3541326363933365E-2</v>
      </c>
      <c r="E41" s="5">
        <f t="shared" si="7"/>
        <v>4.4589774078478001E-2</v>
      </c>
      <c r="F41" s="5">
        <f t="shared" si="2"/>
        <v>0</v>
      </c>
      <c r="G41" s="5">
        <f t="shared" si="3"/>
        <v>0</v>
      </c>
      <c r="H41" s="5">
        <f t="shared" si="4"/>
        <v>0</v>
      </c>
      <c r="I41" s="5">
        <f t="shared" si="5"/>
        <v>0</v>
      </c>
    </row>
    <row r="42" spans="1:9" x14ac:dyDescent="0.25">
      <c r="A42" s="1">
        <v>41520</v>
      </c>
      <c r="B42" s="13">
        <v>61.22</v>
      </c>
      <c r="C42" s="14">
        <v>1682</v>
      </c>
      <c r="D42" s="5">
        <f t="shared" si="6"/>
        <v>6.008658008658007E-2</v>
      </c>
      <c r="E42" s="5">
        <f t="shared" si="7"/>
        <v>3.0006123698714023E-2</v>
      </c>
      <c r="F42" s="5">
        <f t="shared" si="2"/>
        <v>0</v>
      </c>
      <c r="G42" s="5">
        <f t="shared" si="3"/>
        <v>0</v>
      </c>
      <c r="H42" s="5">
        <f t="shared" si="4"/>
        <v>0</v>
      </c>
      <c r="I42" s="5">
        <f t="shared" si="5"/>
        <v>0</v>
      </c>
    </row>
    <row r="43" spans="1:9" x14ac:dyDescent="0.25">
      <c r="A43" s="1">
        <v>41487</v>
      </c>
      <c r="B43" s="13">
        <v>57.75</v>
      </c>
      <c r="C43" s="14">
        <v>1633</v>
      </c>
      <c r="D43" s="5">
        <f t="shared" si="6"/>
        <v>-5.8986475476617201E-2</v>
      </c>
      <c r="E43" s="5">
        <f t="shared" si="7"/>
        <v>-3.1435349940688022E-2</v>
      </c>
      <c r="F43" s="5">
        <f t="shared" si="2"/>
        <v>-5.8986475476617201E-2</v>
      </c>
      <c r="G43" s="5">
        <f t="shared" si="3"/>
        <v>-3.1435349940688022E-2</v>
      </c>
      <c r="H43" s="5">
        <f t="shared" si="4"/>
        <v>1.8542604983752739E-3</v>
      </c>
      <c r="I43" s="5">
        <f t="shared" si="5"/>
        <v>9.8818122589351448E-4</v>
      </c>
    </row>
    <row r="44" spans="1:9" x14ac:dyDescent="0.25">
      <c r="A44" s="1">
        <v>41456</v>
      </c>
      <c r="B44" s="13">
        <v>61.37</v>
      </c>
      <c r="C44" s="14">
        <v>1686</v>
      </c>
      <c r="D44" s="5">
        <f t="shared" si="6"/>
        <v>2.3686405337781394E-2</v>
      </c>
      <c r="E44" s="5">
        <f t="shared" si="7"/>
        <v>4.9813200498132003E-2</v>
      </c>
      <c r="F44" s="5">
        <f t="shared" si="2"/>
        <v>0</v>
      </c>
      <c r="G44" s="5">
        <f t="shared" si="3"/>
        <v>0</v>
      </c>
      <c r="H44" s="5">
        <f t="shared" si="4"/>
        <v>0</v>
      </c>
      <c r="I44" s="5">
        <f t="shared" si="5"/>
        <v>0</v>
      </c>
    </row>
    <row r="45" spans="1:9" x14ac:dyDescent="0.25">
      <c r="A45" s="1">
        <v>41428</v>
      </c>
      <c r="B45" s="13">
        <v>59.95</v>
      </c>
      <c r="C45" s="14">
        <v>1606</v>
      </c>
      <c r="D45" s="5">
        <f t="shared" si="6"/>
        <v>1.1690046760187089E-3</v>
      </c>
      <c r="E45" s="5">
        <f t="shared" si="7"/>
        <v>-1.5328019619865114E-2</v>
      </c>
      <c r="F45" s="5">
        <f t="shared" si="2"/>
        <v>0</v>
      </c>
      <c r="G45" s="5">
        <f t="shared" si="3"/>
        <v>-1.5328019619865114E-2</v>
      </c>
      <c r="H45" s="5">
        <f t="shared" si="4"/>
        <v>0</v>
      </c>
      <c r="I45" s="5">
        <f t="shared" si="5"/>
        <v>2.3494818546696987E-4</v>
      </c>
    </row>
    <row r="46" spans="1:9" x14ac:dyDescent="0.25">
      <c r="A46" s="1">
        <v>41395</v>
      </c>
      <c r="B46" s="13">
        <v>59.88</v>
      </c>
      <c r="C46" s="14">
        <v>1631</v>
      </c>
      <c r="D46" s="5">
        <f t="shared" si="6"/>
        <v>3.687562856185149E-3</v>
      </c>
      <c r="E46" s="5">
        <f t="shared" si="7"/>
        <v>2.065081351689612E-2</v>
      </c>
      <c r="F46" s="5">
        <f t="shared" si="2"/>
        <v>0</v>
      </c>
      <c r="G46" s="5">
        <f t="shared" si="3"/>
        <v>0</v>
      </c>
      <c r="H46" s="5">
        <f t="shared" si="4"/>
        <v>0</v>
      </c>
      <c r="I46" s="5">
        <f t="shared" si="5"/>
        <v>0</v>
      </c>
    </row>
    <row r="47" spans="1:9" x14ac:dyDescent="0.25">
      <c r="A47" s="1">
        <v>41365</v>
      </c>
      <c r="B47" s="13">
        <v>59.66</v>
      </c>
      <c r="C47" s="14">
        <v>1598</v>
      </c>
      <c r="D47" s="5">
        <f t="shared" si="6"/>
        <v>0.106454005934718</v>
      </c>
      <c r="E47" s="5">
        <f t="shared" si="7"/>
        <v>1.8483110261312937E-2</v>
      </c>
      <c r="F47" s="5">
        <f t="shared" si="2"/>
        <v>0</v>
      </c>
      <c r="G47" s="5">
        <f t="shared" si="3"/>
        <v>0</v>
      </c>
      <c r="H47" s="5">
        <f t="shared" si="4"/>
        <v>0</v>
      </c>
      <c r="I47" s="5">
        <f t="shared" si="5"/>
        <v>0</v>
      </c>
    </row>
    <row r="48" spans="1:9" x14ac:dyDescent="0.25">
      <c r="A48" s="1">
        <v>41334</v>
      </c>
      <c r="B48" s="13">
        <v>53.92</v>
      </c>
      <c r="C48" s="14">
        <v>1569</v>
      </c>
      <c r="D48" s="5">
        <f t="shared" si="6"/>
        <v>4.052489386337324E-2</v>
      </c>
      <c r="E48" s="5">
        <f t="shared" si="7"/>
        <v>3.5862323436920411E-2</v>
      </c>
      <c r="F48" s="5">
        <f t="shared" si="2"/>
        <v>0</v>
      </c>
      <c r="G48" s="5">
        <f t="shared" si="3"/>
        <v>0</v>
      </c>
      <c r="H48" s="5">
        <f t="shared" si="4"/>
        <v>0</v>
      </c>
      <c r="I48" s="5">
        <f t="shared" si="5"/>
        <v>0</v>
      </c>
    </row>
    <row r="49" spans="1:9" x14ac:dyDescent="0.25">
      <c r="A49" s="1">
        <v>41306</v>
      </c>
      <c r="B49" s="13">
        <v>51.82</v>
      </c>
      <c r="C49" s="14">
        <v>1514.6800539999999</v>
      </c>
      <c r="D49" s="5">
        <f t="shared" si="6"/>
        <v>1.309872922776152E-2</v>
      </c>
      <c r="E49" s="5">
        <f t="shared" si="7"/>
        <v>1.1134882510013303E-2</v>
      </c>
      <c r="F49" s="5">
        <f t="shared" si="2"/>
        <v>0</v>
      </c>
      <c r="G49" s="5">
        <f t="shared" si="3"/>
        <v>0</v>
      </c>
      <c r="H49" s="5">
        <f t="shared" si="4"/>
        <v>0</v>
      </c>
      <c r="I49" s="5">
        <f t="shared" si="5"/>
        <v>0</v>
      </c>
    </row>
    <row r="50" spans="1:9" x14ac:dyDescent="0.25">
      <c r="A50" s="1">
        <v>41276</v>
      </c>
      <c r="B50" s="13">
        <v>51.15</v>
      </c>
      <c r="C50" s="14">
        <v>1498</v>
      </c>
      <c r="D50" s="5">
        <f t="shared" si="6"/>
        <v>8.2081658557224352E-2</v>
      </c>
      <c r="E50" s="5">
        <f t="shared" si="7"/>
        <v>5.0490883590462832E-2</v>
      </c>
      <c r="F50" s="5">
        <f t="shared" si="2"/>
        <v>0</v>
      </c>
      <c r="G50" s="5">
        <f t="shared" si="3"/>
        <v>0</v>
      </c>
      <c r="H50" s="5">
        <f t="shared" si="4"/>
        <v>0</v>
      </c>
      <c r="I50" s="5">
        <f t="shared" si="5"/>
        <v>0</v>
      </c>
    </row>
    <row r="51" spans="1:9" x14ac:dyDescent="0.25">
      <c r="A51" s="1">
        <v>41246</v>
      </c>
      <c r="B51" s="13">
        <v>47.27</v>
      </c>
      <c r="C51" s="14">
        <v>1426</v>
      </c>
      <c r="D51" s="5">
        <f t="shared" si="6"/>
        <v>1.809175102304552E-2</v>
      </c>
      <c r="E51" s="5">
        <f t="shared" si="7"/>
        <v>7.0621468926553672E-3</v>
      </c>
      <c r="F51" s="5">
        <f t="shared" si="2"/>
        <v>0</v>
      </c>
      <c r="G51" s="5">
        <f t="shared" si="3"/>
        <v>0</v>
      </c>
      <c r="H51" s="5">
        <f t="shared" si="4"/>
        <v>0</v>
      </c>
      <c r="I51" s="5">
        <f t="shared" si="5"/>
        <v>0</v>
      </c>
    </row>
    <row r="52" spans="1:9" x14ac:dyDescent="0.25">
      <c r="A52" s="1">
        <v>41214</v>
      </c>
      <c r="B52" s="13">
        <v>46.43</v>
      </c>
      <c r="C52" s="14">
        <v>1416</v>
      </c>
      <c r="D52" s="5">
        <f t="shared" si="6"/>
        <v>1.0886131069018071E-2</v>
      </c>
      <c r="E52" s="5">
        <f t="shared" si="7"/>
        <v>2.8328611898016999E-3</v>
      </c>
      <c r="F52" s="5">
        <f t="shared" si="2"/>
        <v>0</v>
      </c>
      <c r="G52" s="5">
        <f t="shared" si="3"/>
        <v>0</v>
      </c>
      <c r="H52" s="5">
        <f t="shared" si="4"/>
        <v>0</v>
      </c>
      <c r="I52" s="5">
        <f t="shared" si="5"/>
        <v>0</v>
      </c>
    </row>
    <row r="53" spans="1:9" x14ac:dyDescent="0.25">
      <c r="A53" s="1">
        <v>41183</v>
      </c>
      <c r="B53" s="13">
        <v>45.93</v>
      </c>
      <c r="C53" s="14">
        <v>1412</v>
      </c>
      <c r="D53" s="5">
        <f t="shared" si="6"/>
        <v>-6.0351882160392854E-2</v>
      </c>
      <c r="E53" s="5">
        <f t="shared" si="7"/>
        <v>-2.0124913254684247E-2</v>
      </c>
      <c r="F53" s="5">
        <f t="shared" si="2"/>
        <v>-6.0351882160392854E-2</v>
      </c>
      <c r="G53" s="5">
        <f t="shared" si="3"/>
        <v>-2.0124913254684247E-2</v>
      </c>
      <c r="H53" s="5">
        <f t="shared" si="4"/>
        <v>1.2145763932348318E-3</v>
      </c>
      <c r="I53" s="5">
        <f t="shared" si="5"/>
        <v>4.050121335085657E-4</v>
      </c>
    </row>
    <row r="54" spans="1:9" x14ac:dyDescent="0.25">
      <c r="A54" s="1">
        <v>41156</v>
      </c>
      <c r="B54" s="13">
        <v>48.88</v>
      </c>
      <c r="C54" s="14">
        <v>1441</v>
      </c>
      <c r="D54" s="5">
        <f t="shared" si="6"/>
        <v>5.6864864864864917E-2</v>
      </c>
      <c r="E54" s="5">
        <f t="shared" si="7"/>
        <v>2.4164889836531627E-2</v>
      </c>
      <c r="F54" s="5">
        <f t="shared" si="2"/>
        <v>0</v>
      </c>
      <c r="G54" s="5">
        <f t="shared" si="3"/>
        <v>0</v>
      </c>
      <c r="H54" s="5">
        <f t="shared" si="4"/>
        <v>0</v>
      </c>
      <c r="I54" s="5">
        <f t="shared" si="5"/>
        <v>0</v>
      </c>
    </row>
    <row r="55" spans="1:9" x14ac:dyDescent="0.25">
      <c r="A55" s="1">
        <v>41122</v>
      </c>
      <c r="B55" s="13">
        <v>46.25</v>
      </c>
      <c r="C55" s="14">
        <v>1407</v>
      </c>
      <c r="D55" s="5">
        <f t="shared" si="6"/>
        <v>6.7479320853287396E-3</v>
      </c>
      <c r="E55" s="5">
        <f t="shared" si="7"/>
        <v>2.030456852791878E-2</v>
      </c>
      <c r="F55" s="5">
        <f t="shared" si="2"/>
        <v>0</v>
      </c>
      <c r="G55" s="5">
        <f t="shared" si="3"/>
        <v>0</v>
      </c>
      <c r="H55" s="5">
        <f t="shared" si="4"/>
        <v>0</v>
      </c>
      <c r="I55" s="5">
        <f t="shared" si="5"/>
        <v>0</v>
      </c>
    </row>
    <row r="56" spans="1:9" x14ac:dyDescent="0.25">
      <c r="A56" s="1">
        <v>41092</v>
      </c>
      <c r="B56" s="13">
        <v>45.94</v>
      </c>
      <c r="C56" s="14">
        <v>1379</v>
      </c>
      <c r="D56" s="5">
        <f t="shared" si="6"/>
        <v>1.300992282249165E-2</v>
      </c>
      <c r="E56" s="5">
        <f t="shared" si="7"/>
        <v>1.2481644640234948E-2</v>
      </c>
      <c r="F56" s="5">
        <f t="shared" si="2"/>
        <v>0</v>
      </c>
      <c r="G56" s="5">
        <f t="shared" si="3"/>
        <v>0</v>
      </c>
      <c r="H56" s="5">
        <f t="shared" si="4"/>
        <v>0</v>
      </c>
      <c r="I56" s="5">
        <f t="shared" si="5"/>
        <v>0</v>
      </c>
    </row>
    <row r="57" spans="1:9" x14ac:dyDescent="0.25">
      <c r="A57" s="1">
        <v>41061</v>
      </c>
      <c r="B57" s="13">
        <v>45.35</v>
      </c>
      <c r="C57" s="14">
        <v>1362</v>
      </c>
      <c r="D57" s="5">
        <f t="shared" si="6"/>
        <v>6.1066916237716408E-2</v>
      </c>
      <c r="E57" s="5">
        <f t="shared" si="7"/>
        <v>3.9694656488549619E-2</v>
      </c>
      <c r="F57" s="5">
        <f t="shared" si="2"/>
        <v>0</v>
      </c>
      <c r="G57" s="5">
        <f t="shared" si="3"/>
        <v>0</v>
      </c>
      <c r="H57" s="5">
        <f t="shared" si="4"/>
        <v>0</v>
      </c>
      <c r="I57" s="5">
        <f t="shared" si="5"/>
        <v>0</v>
      </c>
    </row>
    <row r="58" spans="1:9" x14ac:dyDescent="0.25">
      <c r="A58" s="1">
        <v>41030</v>
      </c>
      <c r="B58" s="13">
        <v>42.74</v>
      </c>
      <c r="C58" s="14">
        <v>1310</v>
      </c>
      <c r="D58" s="5">
        <f t="shared" si="6"/>
        <v>6.0282808236169674E-2</v>
      </c>
      <c r="E58" s="5">
        <f t="shared" si="7"/>
        <v>-6.2947067238912732E-2</v>
      </c>
      <c r="F58" s="5">
        <f t="shared" si="2"/>
        <v>0</v>
      </c>
      <c r="G58" s="5">
        <f t="shared" si="3"/>
        <v>-6.2947067238912732E-2</v>
      </c>
      <c r="H58" s="5">
        <f t="shared" si="4"/>
        <v>0</v>
      </c>
      <c r="I58" s="5">
        <f t="shared" si="5"/>
        <v>3.9623332739802007E-3</v>
      </c>
    </row>
    <row r="59" spans="1:9" x14ac:dyDescent="0.25">
      <c r="A59" s="1">
        <v>41001</v>
      </c>
      <c r="B59" s="13">
        <v>40.31</v>
      </c>
      <c r="C59" s="14">
        <v>1398</v>
      </c>
      <c r="D59" s="5">
        <f t="shared" si="6"/>
        <v>-1.514781333984846E-2</v>
      </c>
      <c r="E59" s="5">
        <f t="shared" si="7"/>
        <v>-7.102272727272727E-3</v>
      </c>
      <c r="F59" s="5">
        <f t="shared" si="2"/>
        <v>-1.514781333984846E-2</v>
      </c>
      <c r="G59" s="5">
        <f t="shared" si="3"/>
        <v>-7.102272727272727E-3</v>
      </c>
      <c r="H59" s="5">
        <f t="shared" si="4"/>
        <v>1.0758390156142372E-4</v>
      </c>
      <c r="I59" s="5">
        <f t="shared" si="5"/>
        <v>5.0442277892561978E-5</v>
      </c>
    </row>
    <row r="60" spans="1:9" x14ac:dyDescent="0.25">
      <c r="A60" s="1">
        <v>40969</v>
      </c>
      <c r="B60" s="13">
        <v>40.93</v>
      </c>
      <c r="C60" s="14">
        <v>1408</v>
      </c>
      <c r="D60" s="5">
        <f t="shared" si="6"/>
        <v>4.253693326541013E-2</v>
      </c>
      <c r="E60" s="5">
        <f t="shared" si="7"/>
        <v>3.074670571010249E-2</v>
      </c>
      <c r="F60" s="5">
        <f t="shared" si="2"/>
        <v>0</v>
      </c>
      <c r="G60" s="5">
        <f t="shared" si="3"/>
        <v>0</v>
      </c>
      <c r="H60" s="5">
        <f t="shared" si="4"/>
        <v>0</v>
      </c>
      <c r="I60" s="5">
        <f t="shared" si="5"/>
        <v>0</v>
      </c>
    </row>
    <row r="61" spans="1:9" x14ac:dyDescent="0.25">
      <c r="A61" s="1">
        <v>40940</v>
      </c>
      <c r="B61" s="13">
        <v>39.26</v>
      </c>
      <c r="C61" s="14">
        <v>1366</v>
      </c>
      <c r="D61" s="5">
        <f t="shared" si="6"/>
        <v>7.946109430849603E-2</v>
      </c>
      <c r="E61" s="5">
        <f t="shared" si="7"/>
        <v>4.1158536585365856E-2</v>
      </c>
      <c r="F61" s="5">
        <f t="shared" si="2"/>
        <v>0</v>
      </c>
      <c r="G61" s="5">
        <f t="shared" si="3"/>
        <v>0</v>
      </c>
      <c r="H61" s="5">
        <f t="shared" si="4"/>
        <v>0</v>
      </c>
      <c r="I61" s="5">
        <f t="shared" si="5"/>
        <v>0</v>
      </c>
    </row>
    <row r="62" spans="1:9" x14ac:dyDescent="0.25">
      <c r="A62" s="1">
        <v>40911</v>
      </c>
      <c r="B62" s="13">
        <v>36.369999999999997</v>
      </c>
      <c r="C62" s="14">
        <v>1312</v>
      </c>
      <c r="D62" s="5">
        <f t="shared" si="6"/>
        <v>3.7364517969195522E-2</v>
      </c>
      <c r="E62" s="5">
        <f t="shared" si="7"/>
        <v>4.2925278219395867E-2</v>
      </c>
    </row>
    <row r="63" spans="1:9" x14ac:dyDescent="0.25">
      <c r="A63" s="1">
        <v>40878</v>
      </c>
      <c r="B63" s="13">
        <v>35.06</v>
      </c>
      <c r="C63" s="14">
        <v>1258</v>
      </c>
    </row>
    <row r="64" spans="1:9" x14ac:dyDescent="0.25">
      <c r="E64" s="3" t="s">
        <v>53</v>
      </c>
      <c r="F64" s="15" t="s">
        <v>3</v>
      </c>
      <c r="G64" s="15" t="s">
        <v>3</v>
      </c>
      <c r="H64" s="15">
        <f t="shared" ref="H64:I64" si="8">SUM(H2:H61)</f>
        <v>2.1360080826996145E-2</v>
      </c>
      <c r="I64" s="15">
        <f t="shared" si="8"/>
        <v>1.696632509084647E-2</v>
      </c>
    </row>
    <row r="66" spans="1:3" x14ac:dyDescent="0.25">
      <c r="A66" s="2" t="s">
        <v>56</v>
      </c>
      <c r="B66" s="10">
        <f>H64/I64</f>
        <v>1.2589692059195634</v>
      </c>
      <c r="C66" t="s">
        <v>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Adjusted Betas</vt:lpstr>
      <vt:lpstr>Vasicek Adjusted Beta Data</vt:lpstr>
      <vt:lpstr>Downside Beta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Thompson</dc:creator>
  <cp:lastModifiedBy>Thompson</cp:lastModifiedBy>
  <cp:lastPrinted>2017-04-12T23:13:59Z</cp:lastPrinted>
  <dcterms:created xsi:type="dcterms:W3CDTF">2017-04-12T18:53:46Z</dcterms:created>
  <dcterms:modified xsi:type="dcterms:W3CDTF">2020-02-14T01:19:47Z</dcterms:modified>
</cp:coreProperties>
</file>