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5% Growth" sheetId="1" r:id="rId1"/>
    <sheet name=" 20% Growth - Possible" sheetId="2" r:id="rId2"/>
  </sheets>
  <definedNames/>
  <calcPr fullCalcOnLoad="1"/>
</workbook>
</file>

<file path=xl/sharedStrings.xml><?xml version="1.0" encoding="utf-8"?>
<sst xmlns="http://schemas.openxmlformats.org/spreadsheetml/2006/main" count="164" uniqueCount="56">
  <si>
    <t xml:space="preserve">  Depreciation</t>
  </si>
  <si>
    <t xml:space="preserve">  Interest</t>
  </si>
  <si>
    <t>Expenses</t>
  </si>
  <si>
    <t>Taxes</t>
  </si>
  <si>
    <t xml:space="preserve"> </t>
  </si>
  <si>
    <t>Operations</t>
  </si>
  <si>
    <t>Investment</t>
  </si>
  <si>
    <t>Financing</t>
  </si>
  <si>
    <t xml:space="preserve">  Dividends</t>
  </si>
  <si>
    <t>Net sales</t>
  </si>
  <si>
    <t>Sales increase</t>
  </si>
  <si>
    <t xml:space="preserve">  Cost of sales</t>
  </si>
  <si>
    <t xml:space="preserve">  Marketing and sales</t>
  </si>
  <si>
    <t xml:space="preserve">  Administration and research</t>
  </si>
  <si>
    <t>Earnings before taxes</t>
  </si>
  <si>
    <t>Net income</t>
  </si>
  <si>
    <t>Property, plant, equipment</t>
  </si>
  <si>
    <t>Other assets</t>
  </si>
  <si>
    <t>Long-term liabilities</t>
  </si>
  <si>
    <t>Shareholders’ equity</t>
  </si>
  <si>
    <t>Long-term debt to total capital</t>
  </si>
  <si>
    <t>Equity to total capital</t>
  </si>
  <si>
    <t>Surplus/deficient equity</t>
  </si>
  <si>
    <t>Regular dividend</t>
  </si>
  <si>
    <t xml:space="preserve">  Net income</t>
  </si>
  <si>
    <t xml:space="preserve">  Change in accounts receivable</t>
  </si>
  <si>
    <t xml:space="preserve">  Change in inventories</t>
  </si>
  <si>
    <t xml:space="preserve">  Change in prepaids</t>
  </si>
  <si>
    <t xml:space="preserve">  Change in accounts payable</t>
  </si>
  <si>
    <t xml:space="preserve">  Change in accrued payroll</t>
  </si>
  <si>
    <t xml:space="preserve">  Change in income tax payables</t>
  </si>
  <si>
    <t>Net operations</t>
  </si>
  <si>
    <t xml:space="preserve">  Change in property, plant, and equipment</t>
  </si>
  <si>
    <t xml:space="preserve">  Change in other assets</t>
  </si>
  <si>
    <t>Net investment</t>
  </si>
  <si>
    <t xml:space="preserve">  Change in long-term liabilties</t>
  </si>
  <si>
    <t xml:space="preserve">  Sale of shares</t>
  </si>
  <si>
    <t>Net financing</t>
  </si>
  <si>
    <t>Change in cash/cash equivalents</t>
  </si>
  <si>
    <t>Beginning cash/cash equivalents</t>
  </si>
  <si>
    <t>Ending cash/cash equivalents</t>
  </si>
  <si>
    <t>New Share Issuance</t>
  </si>
  <si>
    <t>Change in equity</t>
  </si>
  <si>
    <t>Accounts payable</t>
  </si>
  <si>
    <t>Accrued payroll payables</t>
  </si>
  <si>
    <t>Income taxes payable</t>
  </si>
  <si>
    <t>Special dividend</t>
  </si>
  <si>
    <t>Shareholders' Equity</t>
  </si>
  <si>
    <t>Cash</t>
  </si>
  <si>
    <t>Temporary investments</t>
  </si>
  <si>
    <t>Accounts receivables</t>
  </si>
  <si>
    <t>Inventories</t>
  </si>
  <si>
    <t>Prepaid expenses</t>
  </si>
  <si>
    <t xml:space="preserve">  Total assets</t>
  </si>
  <si>
    <t xml:space="preserve">  Total liabilities and equities</t>
  </si>
  <si>
    <t>Retain surplus/deficient equity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</si>
</sst>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%"/>
    <numFmt numFmtId="178" formatCode="_-* #,##0.000_-;\-* #,##0.000_-;_-* &quot;-&quot;??_-;_-@_-"/>
    <numFmt numFmtId="179" formatCode="_-* #,##0.0000_-;\-* #,##0.0000_-;_-* &quot;-&quot;??_-;_-@_-"/>
    <numFmt numFmtId="180" formatCode="_-* #,##0.0_-;\-* #,##0.0_-;_-* &quot;-&quot;??_-;_-@_-"/>
    <numFmt numFmtId="181" formatCode="_-* #,##0_-;\-* #,##0_-;_-* &quot;-&quot;??_-;_-@_-"/>
    <numFmt numFmtId="182" formatCode="_-[$€-2]* #,##0.00_-;\-[$€-2]* #,##0.00_-;_-[$€-2]* &quot;-&quot;??_-"/>
    <numFmt numFmtId="183" formatCode="&quot;$&quot;#,##0.0;[Red]\-&quot;$&quot;#,##0.0"/>
    <numFmt numFmtId="184" formatCode="_-* #,##0.0_-;\-* #,##0.0_-;_-* &quot;-&quot;?_-;_-@_-"/>
    <numFmt numFmtId="185" formatCode="&quot;$&quot;#,##0.000;[Red]\-&quot;$&quot;#,##0.000"/>
    <numFmt numFmtId="186" formatCode="_-&quot;$&quot;* #,##0.0_-;\-&quot;$&quot;* #,##0.0_-;_-&quot;$&quot;* &quot;-&quot;??_-;_-@_-"/>
    <numFmt numFmtId="187" formatCode="_-&quot;$&quot;* #,##0_-;\-&quot;$&quot;* #,##0_-;_-&quot;$&quot;* &quot;-&quot;??_-;_-@_-"/>
    <numFmt numFmtId="188" formatCode="_([$$-409]* #,##0.00_);_([$$-409]* \(#,##0.00\);_([$$-409]* &quot;-&quot;??_);_(@_)"/>
    <numFmt numFmtId="189" formatCode="&quot;$&quot;#,##0.00"/>
    <numFmt numFmtId="190" formatCode="&quot;$&quot;#,##0"/>
    <numFmt numFmtId="191" formatCode="_(&quot;$&quot;* #,##0.0_);_(&quot;$&quot;* \(#,##0.0\);_(&quot;$&quot;* &quot;-&quot;?_);_(@_)"/>
    <numFmt numFmtId="192" formatCode="_(&quot;$&quot;* #,##0.00_);_(&quot;$&quot;* \(#,##0.00\);_(&quot;$&quot;* &quot;-&quot;?_);_(@_)"/>
    <numFmt numFmtId="193" formatCode="_(&quot;$&quot;* #,##0.000_);_(&quot;$&quot;* \(#,##0.000\);_(&quot;$&quot;* &quot;-&quot;?_);_(@_)"/>
    <numFmt numFmtId="194" formatCode="_(&quot;$&quot;* #,##0.0000_);_(&quot;$&quot;* \(#,##0.0000\);_(&quot;$&quot;* &quot;-&quot;?_);_(@_)"/>
    <numFmt numFmtId="195" formatCode="_(&quot;$&quot;* #,##0.00000_);_(&quot;$&quot;* \(#,##0.00000\);_(&quot;$&quot;* &quot;-&quot;?_);_(@_)"/>
    <numFmt numFmtId="196" formatCode="_(&quot;$&quot;* #,##0.000000_);_(&quot;$&quot;* \(#,##0.000000\);_(&quot;$&quot;* &quot;-&quot;?_);_(@_)"/>
    <numFmt numFmtId="197" formatCode="_(&quot;$&quot;* #,##0.0000000_);_(&quot;$&quot;* \(#,##0.0000000\);_(&quot;$&quot;* &quot;-&quot;?_);_(@_)"/>
    <numFmt numFmtId="198" formatCode="_(&quot;$&quot;* #,##0.00000000_);_(&quot;$&quot;* \(#,##0.00000000\);_(&quot;$&quot;* &quot;-&quot;?_);_(@_)"/>
    <numFmt numFmtId="199" formatCode="_(&quot;$&quot;* #,##0.000000000_);_(&quot;$&quot;* \(#,##0.000000000\);_(&quot;$&quot;* &quot;-&quot;?_);_(@_)"/>
    <numFmt numFmtId="200" formatCode="_(&quot;$&quot;* #,##0.0000000000_);_(&quot;$&quot;* \(#,##0.0000000000\);_(&quot;$&quot;* &quot;-&quot;?_);_(@_)"/>
    <numFmt numFmtId="201" formatCode="_(&quot;$&quot;* #,##0.00000000000_);_(&quot;$&quot;* \(#,##0.00000000000\);_(&quot;$&quot;* &quot;-&quot;?_);_(@_)"/>
    <numFmt numFmtId="202" formatCode="_(&quot;$&quot;* #,##0.000000000000_);_(&quot;$&quot;* \(#,##0.000000000000\);_(&quot;$&quot;* &quot;-&quot;?_);_(@_)"/>
    <numFmt numFmtId="203" formatCode="_(&quot;$&quot;* #,##0_);_(&quot;$&quot;* \(#,##0\);_(&quot;$&quot;* &quot;-&quot;?_);_(@_)"/>
    <numFmt numFmtId="204" formatCode="_(&quot;$&quot;* #,##0.0_);_(&quot;$&quot;* \(#,##0.0\);_(&quot;$&quot;* &quot;-&quot;??_);_(@_)"/>
    <numFmt numFmtId="205" formatCode="_(&quot;$&quot;* #,##0_);_(&quot;$&quot;* \(#,##0\);_(&quot;$&quot;* &quot;-&quot;??_);_(@_)"/>
    <numFmt numFmtId="206" formatCode="_-* #,##0.00000_-;\-* #,##0.00000_-;_-* &quot;-&quot;??_-;_-@_-"/>
    <numFmt numFmtId="207" formatCode="_-* #,##0.000000_-;\-* #,##0.000000_-;_-* &quot;-&quot;??_-;_-@_-"/>
    <numFmt numFmtId="208" formatCode="_-* #,##0.0000000_-;\-* #,##0.0000000_-;_-* &quot;-&quot;??_-;_-@_-"/>
    <numFmt numFmtId="209" formatCode="_-* #,##0.00000000_-;\-* #,##0.00000000_-;_-* &quot;-&quot;??_-;_-@_-"/>
    <numFmt numFmtId="210" formatCode="_-* #,##0.000000000_-;\-* #,##0.000000000_-;_-* &quot;-&quot;??_-;_-@_-"/>
    <numFmt numFmtId="211" formatCode="_-* #,##0.0000000000_-;\-* #,##0.0000000000_-;_-* &quot;-&quot;??_-;_-@_-"/>
    <numFmt numFmtId="212" formatCode="[$-409]dddd\,\ mmmm\ dd\,\ yyyy"/>
    <numFmt numFmtId="213" formatCode="[$-409]h:mm:ss\ AM/PM"/>
    <numFmt numFmtId="214" formatCode="&quot;$&quot;#,##0.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10" fontId="1" fillId="0" borderId="0" xfId="6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187" fontId="1" fillId="0" borderId="0" xfId="44" applyNumberFormat="1" applyFont="1" applyAlignment="1">
      <alignment horizontal="right" vertical="top" wrapText="1"/>
    </xf>
    <xf numFmtId="187" fontId="1" fillId="0" borderId="0" xfId="44" applyNumberFormat="1" applyFont="1" applyAlignment="1">
      <alignment/>
    </xf>
    <xf numFmtId="0" fontId="1" fillId="0" borderId="0" xfId="0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181" fontId="1" fillId="0" borderId="0" xfId="0" applyNumberFormat="1" applyFont="1" applyAlignment="1">
      <alignment/>
    </xf>
    <xf numFmtId="181" fontId="1" fillId="0" borderId="0" xfId="42" applyNumberFormat="1" applyFont="1" applyAlignment="1">
      <alignment horizontal="right" vertical="top" wrapText="1"/>
    </xf>
    <xf numFmtId="165" fontId="1" fillId="0" borderId="0" xfId="0" applyNumberFormat="1" applyFont="1" applyAlignment="1">
      <alignment horizontal="right" vertical="top" wrapText="1"/>
    </xf>
    <xf numFmtId="181" fontId="1" fillId="0" borderId="0" xfId="0" applyNumberFormat="1" applyFont="1" applyAlignment="1">
      <alignment horizontal="right" vertical="top" wrapText="1"/>
    </xf>
    <xf numFmtId="165" fontId="1" fillId="0" borderId="0" xfId="0" applyNumberFormat="1" applyFont="1" applyAlignment="1">
      <alignment/>
    </xf>
    <xf numFmtId="181" fontId="1" fillId="0" borderId="0" xfId="42" applyNumberFormat="1" applyFont="1" applyAlignment="1">
      <alignment/>
    </xf>
    <xf numFmtId="171" fontId="1" fillId="0" borderId="0" xfId="0" applyNumberFormat="1" applyFont="1" applyAlignment="1">
      <alignment/>
    </xf>
    <xf numFmtId="10" fontId="5" fillId="0" borderId="0" xfId="60" applyNumberFormat="1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9" fontId="40" fillId="0" borderId="0" xfId="60" applyNumberFormat="1" applyFont="1" applyAlignment="1">
      <alignment/>
    </xf>
    <xf numFmtId="9" fontId="1" fillId="0" borderId="0" xfId="60" applyNumberFormat="1" applyFont="1" applyAlignment="1">
      <alignment/>
    </xf>
    <xf numFmtId="205" fontId="40" fillId="0" borderId="0" xfId="42" applyNumberFormat="1" applyFont="1" applyAlignment="1">
      <alignment/>
    </xf>
    <xf numFmtId="205" fontId="40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1" fontId="40" fillId="0" borderId="0" xfId="42" applyNumberFormat="1" applyFont="1" applyAlignment="1">
      <alignment horizontal="left" indent="4"/>
    </xf>
    <xf numFmtId="190" fontId="40" fillId="0" borderId="0" xfId="42" applyNumberFormat="1" applyFont="1" applyAlignment="1">
      <alignment/>
    </xf>
    <xf numFmtId="205" fontId="1" fillId="0" borderId="0" xfId="44" applyNumberFormat="1" applyFont="1" applyAlignment="1">
      <alignment/>
    </xf>
    <xf numFmtId="3" fontId="1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N15" sqref="N15"/>
    </sheetView>
  </sheetViews>
  <sheetFormatPr defaultColWidth="9.140625" defaultRowHeight="12.75"/>
  <cols>
    <col min="1" max="1" width="30.7109375" style="3" customWidth="1"/>
    <col min="2" max="2" width="17.8515625" style="3" bestFit="1" customWidth="1"/>
    <col min="3" max="3" width="12.28125" style="3" customWidth="1"/>
    <col min="4" max="4" width="9.8515625" style="3" bestFit="1" customWidth="1"/>
    <col min="5" max="5" width="10.8515625" style="3" customWidth="1"/>
    <col min="6" max="6" width="9.8515625" style="3" bestFit="1" customWidth="1"/>
    <col min="7" max="16384" width="9.140625" style="3" customWidth="1"/>
  </cols>
  <sheetData>
    <row r="1" spans="1:2" ht="11.25">
      <c r="A1" s="1" t="s">
        <v>10</v>
      </c>
      <c r="B1" s="19">
        <v>0.05</v>
      </c>
    </row>
    <row r="2" ht="11.25">
      <c r="B2" s="2"/>
    </row>
    <row r="3" spans="1:6" ht="11.25">
      <c r="A3" s="4"/>
      <c r="B3" s="5">
        <v>2013</v>
      </c>
      <c r="C3" s="6">
        <v>2013</v>
      </c>
      <c r="D3" s="6">
        <v>2014</v>
      </c>
      <c r="E3" s="6">
        <v>2015</v>
      </c>
      <c r="F3" s="6">
        <v>2016</v>
      </c>
    </row>
    <row r="4" spans="1:6" ht="11.25">
      <c r="A4" s="20" t="s">
        <v>9</v>
      </c>
      <c r="B4" s="8">
        <v>4377432</v>
      </c>
      <c r="C4" s="2">
        <f>B4/$B$4</f>
        <v>1</v>
      </c>
      <c r="D4" s="9">
        <f>B4*(1+$B$1)</f>
        <v>4596303.600000001</v>
      </c>
      <c r="E4" s="9">
        <f>D4*(1+$B$1)</f>
        <v>4826118.780000001</v>
      </c>
      <c r="F4" s="9">
        <f>E4*(1+$B$1)</f>
        <v>5067424.719000001</v>
      </c>
    </row>
    <row r="5" spans="1:3" ht="11.25">
      <c r="A5" s="7" t="s">
        <v>2</v>
      </c>
      <c r="B5" s="10"/>
      <c r="C5" s="2" t="s">
        <v>4</v>
      </c>
    </row>
    <row r="6" spans="1:6" ht="11.25">
      <c r="A6" s="20" t="s">
        <v>11</v>
      </c>
      <c r="B6" s="8">
        <v>3185784</v>
      </c>
      <c r="C6" s="2">
        <f>B6/$B$4</f>
        <v>0.727774640474141</v>
      </c>
      <c r="D6" s="9">
        <f>D4*$C$6</f>
        <v>3345073.2</v>
      </c>
      <c r="E6" s="9">
        <f>E4*$C$6</f>
        <v>3512326.860000001</v>
      </c>
      <c r="F6" s="9">
        <f>F4*$C$6</f>
        <v>3687943.203000001</v>
      </c>
    </row>
    <row r="7" spans="1:6" ht="11.25" customHeight="1">
      <c r="A7" s="20" t="s">
        <v>12</v>
      </c>
      <c r="B7" s="11">
        <v>496786</v>
      </c>
      <c r="C7" s="2">
        <f>B7/$B$4</f>
        <v>0.11348799935670045</v>
      </c>
      <c r="D7" s="12">
        <f>D4*$C$7</f>
        <v>521625.30000000005</v>
      </c>
      <c r="E7" s="12">
        <f>E4*$C$7</f>
        <v>547706.5650000001</v>
      </c>
      <c r="F7" s="12">
        <f>F4*$C$7</f>
        <v>575091.8932500001</v>
      </c>
    </row>
    <row r="8" spans="1:6" ht="10.5" customHeight="1">
      <c r="A8" s="20" t="s">
        <v>13</v>
      </c>
      <c r="B8" s="11">
        <v>285475</v>
      </c>
      <c r="C8" s="2">
        <f>B8/$B$4</f>
        <v>0.06521517638652068</v>
      </c>
      <c r="D8" s="12">
        <f>D4*$C$8</f>
        <v>299748.75</v>
      </c>
      <c r="E8" s="12">
        <f>E4*$C$8</f>
        <v>314736.18750000006</v>
      </c>
      <c r="F8" s="12">
        <f>F4*$C$8</f>
        <v>330472.99687500007</v>
      </c>
    </row>
    <row r="9" spans="1:6" ht="11.25">
      <c r="A9" s="7" t="s">
        <v>1</v>
      </c>
      <c r="B9" s="11">
        <v>34563</v>
      </c>
      <c r="C9" s="2">
        <f>B9/$B$4</f>
        <v>0.007895725164891197</v>
      </c>
      <c r="D9" s="12">
        <f>D4*$C$9</f>
        <v>36291.15000000001</v>
      </c>
      <c r="E9" s="12">
        <f>E4*$C$9</f>
        <v>38105.70750000001</v>
      </c>
      <c r="F9" s="12">
        <f>F4*$C$9</f>
        <v>40010.99287500002</v>
      </c>
    </row>
    <row r="10" spans="1:6" ht="12.75" customHeight="1">
      <c r="A10" s="7" t="s">
        <v>0</v>
      </c>
      <c r="B10" s="11">
        <v>126777</v>
      </c>
      <c r="C10" s="2">
        <f>B10/$B$4</f>
        <v>0.028961500715487986</v>
      </c>
      <c r="D10" s="12">
        <f>D4*$C$10</f>
        <v>133115.85000000003</v>
      </c>
      <c r="E10" s="12">
        <f>E4*$C$10</f>
        <v>139771.64250000005</v>
      </c>
      <c r="F10" s="12">
        <f>F4*$C$10</f>
        <v>146760.22462500006</v>
      </c>
    </row>
    <row r="11" spans="1:6" ht="13.5" customHeight="1">
      <c r="A11" s="20" t="s">
        <v>14</v>
      </c>
      <c r="B11" s="8">
        <f>B4-B6-B7-B8-B9-B10</f>
        <v>248047</v>
      </c>
      <c r="C11" s="2" t="s">
        <v>4</v>
      </c>
      <c r="D11" s="9">
        <f>D4-D6-D7-D8-D9-D10</f>
        <v>260449.35000000027</v>
      </c>
      <c r="E11" s="9">
        <f>E4-E6-E7-E8-E9-E10</f>
        <v>273471.81750000024</v>
      </c>
      <c r="F11" s="9">
        <f>F4-F6-F7-F8-F9-F10</f>
        <v>287145.4083750001</v>
      </c>
    </row>
    <row r="12" spans="1:6" ht="11.25">
      <c r="A12" s="7" t="s">
        <v>3</v>
      </c>
      <c r="B12" s="11">
        <v>74414</v>
      </c>
      <c r="C12" s="2">
        <f>B12/$B$4</f>
        <v>0.016999464526233646</v>
      </c>
      <c r="D12" s="12">
        <f>D4*$C$12</f>
        <v>78134.70000000001</v>
      </c>
      <c r="E12" s="12">
        <f>E4*$C$12</f>
        <v>82041.43500000003</v>
      </c>
      <c r="F12" s="12">
        <f>F4*$C$12</f>
        <v>86143.50675000003</v>
      </c>
    </row>
    <row r="13" spans="1:6" ht="11.25">
      <c r="A13" s="20" t="s">
        <v>15</v>
      </c>
      <c r="B13" s="8">
        <f>B11-B12</f>
        <v>173633</v>
      </c>
      <c r="C13" s="2" t="s">
        <v>4</v>
      </c>
      <c r="D13" s="9">
        <f>D11-D12</f>
        <v>182314.65000000026</v>
      </c>
      <c r="E13" s="9">
        <f>E11-E12</f>
        <v>191430.3825000002</v>
      </c>
      <c r="F13" s="9">
        <f>F11-F12</f>
        <v>201001.9016250001</v>
      </c>
    </row>
    <row r="15" spans="1:6" ht="11.25">
      <c r="A15" s="7"/>
      <c r="B15" s="5">
        <v>2013</v>
      </c>
      <c r="C15" s="6">
        <v>2013</v>
      </c>
      <c r="D15" s="6">
        <v>2014</v>
      </c>
      <c r="E15" s="6">
        <v>2015</v>
      </c>
      <c r="F15" s="6">
        <v>2016</v>
      </c>
    </row>
    <row r="16" spans="1:6" ht="11.25">
      <c r="A16" s="20" t="s">
        <v>48</v>
      </c>
      <c r="B16" s="8">
        <v>34756</v>
      </c>
      <c r="C16" s="2">
        <f>B16/$B$4</f>
        <v>0.007939814941728393</v>
      </c>
      <c r="D16" s="9">
        <f>D4*$C$16</f>
        <v>36493.80000000001</v>
      </c>
      <c r="E16" s="9">
        <f>E4*$C$16</f>
        <v>38318.49000000001</v>
      </c>
      <c r="F16" s="9">
        <f>F4*$C$16</f>
        <v>40234.41450000001</v>
      </c>
    </row>
    <row r="17" spans="1:6" ht="11.25">
      <c r="A17" s="20" t="s">
        <v>49</v>
      </c>
      <c r="B17" s="11">
        <v>305815</v>
      </c>
      <c r="C17" s="2">
        <f aca="true" t="shared" si="0" ref="C17:C22">B17/$B$4</f>
        <v>0.06986173628739407</v>
      </c>
      <c r="D17" s="12">
        <f>D4*$C$17</f>
        <v>321105.75000000006</v>
      </c>
      <c r="E17" s="12">
        <f>E4*$C$17</f>
        <v>337161.0375000001</v>
      </c>
      <c r="F17" s="12">
        <f>F4*$C$17</f>
        <v>354019.0893750001</v>
      </c>
    </row>
    <row r="18" spans="1:6" ht="11.25">
      <c r="A18" s="20" t="s">
        <v>50</v>
      </c>
      <c r="B18" s="11">
        <v>550345</v>
      </c>
      <c r="C18" s="2">
        <f t="shared" si="0"/>
        <v>0.12572325509568166</v>
      </c>
      <c r="D18" s="12">
        <f>D4*$C$18</f>
        <v>577862.25</v>
      </c>
      <c r="E18" s="12">
        <f>E4*$C$18</f>
        <v>606755.3625000002</v>
      </c>
      <c r="F18" s="12">
        <f>F4*$C$18</f>
        <v>637093.1306250001</v>
      </c>
    </row>
    <row r="19" spans="1:6" ht="11.25">
      <c r="A19" s="20" t="s">
        <v>51</v>
      </c>
      <c r="B19" s="11">
        <v>394356</v>
      </c>
      <c r="C19" s="2">
        <f t="shared" si="0"/>
        <v>0.0900884354114467</v>
      </c>
      <c r="D19" s="12">
        <f>D4*$C$19</f>
        <v>414073.80000000005</v>
      </c>
      <c r="E19" s="12">
        <f>E4*$C$19</f>
        <v>434777.49000000005</v>
      </c>
      <c r="F19" s="12">
        <f>F4*$C$19</f>
        <v>456516.3645000001</v>
      </c>
    </row>
    <row r="20" spans="1:6" ht="11.25">
      <c r="A20" s="20" t="s">
        <v>52</v>
      </c>
      <c r="B20" s="11">
        <v>30345</v>
      </c>
      <c r="C20" s="2">
        <f t="shared" si="0"/>
        <v>0.006932146518780874</v>
      </c>
      <c r="D20" s="12">
        <f>D4*$C$20</f>
        <v>31862.250000000004</v>
      </c>
      <c r="E20" s="12">
        <f>E4*$C$20</f>
        <v>33455.36250000001</v>
      </c>
      <c r="F20" s="12">
        <f>F4*$C$20</f>
        <v>35128.13062500001</v>
      </c>
    </row>
    <row r="21" spans="1:6" ht="11.25">
      <c r="A21" s="20" t="s">
        <v>16</v>
      </c>
      <c r="B21" s="11">
        <v>1320334</v>
      </c>
      <c r="C21" s="2">
        <f t="shared" si="0"/>
        <v>0.301622960676488</v>
      </c>
      <c r="D21" s="12">
        <f>D4*$C$21</f>
        <v>1386350.7000000002</v>
      </c>
      <c r="E21" s="12">
        <f>E4*$C$21</f>
        <v>1455668.2350000006</v>
      </c>
      <c r="F21" s="12">
        <f>F4*$C$21</f>
        <v>1528451.6467500005</v>
      </c>
    </row>
    <row r="22" spans="1:6" ht="11.25">
      <c r="A22" s="20" t="s">
        <v>17</v>
      </c>
      <c r="B22" s="11">
        <v>257654</v>
      </c>
      <c r="C22" s="2">
        <f t="shared" si="0"/>
        <v>0.058859623633216916</v>
      </c>
      <c r="D22" s="12">
        <f>D4*$C$22</f>
        <v>270536.7</v>
      </c>
      <c r="E22" s="12">
        <f>E4*$C$22</f>
        <v>284063.53500000003</v>
      </c>
      <c r="F22" s="12">
        <f>F4*$C$22</f>
        <v>298266.7117500001</v>
      </c>
    </row>
    <row r="23" spans="1:6" ht="11.25">
      <c r="A23" s="20" t="s">
        <v>53</v>
      </c>
      <c r="B23" s="8">
        <f>SUM(B16:B22)</f>
        <v>2893605</v>
      </c>
      <c r="C23" s="2" t="s">
        <v>4</v>
      </c>
      <c r="D23" s="9">
        <f>SUM(D16:D22)</f>
        <v>3038285.2500000005</v>
      </c>
      <c r="E23" s="9">
        <f>SUM(E16:E22)</f>
        <v>3190199.512500001</v>
      </c>
      <c r="F23" s="9">
        <f>SUM(F16:F22)</f>
        <v>3349709.488125001</v>
      </c>
    </row>
    <row r="24" spans="1:2" ht="11.25">
      <c r="A24" s="7"/>
      <c r="B24" s="10"/>
    </row>
    <row r="25" spans="1:6" ht="11.25">
      <c r="A25" s="20" t="s">
        <v>43</v>
      </c>
      <c r="B25" s="8">
        <v>532902</v>
      </c>
      <c r="C25" s="2">
        <f>B25/$B$4</f>
        <v>0.12173849873624536</v>
      </c>
      <c r="D25" s="9">
        <f>D4*$C$25</f>
        <v>559547.1000000001</v>
      </c>
      <c r="E25" s="9">
        <f>E4*$C$25</f>
        <v>587524.4550000001</v>
      </c>
      <c r="F25" s="9">
        <f>F4*$C$25</f>
        <v>616900.6777500001</v>
      </c>
    </row>
    <row r="26" spans="1:6" ht="11.25">
      <c r="A26" s="20" t="s">
        <v>44</v>
      </c>
      <c r="B26" s="11">
        <v>243826</v>
      </c>
      <c r="C26" s="2">
        <f>B26/$B$4</f>
        <v>0.05570069392282964</v>
      </c>
      <c r="D26" s="12">
        <f>D4*$C$26</f>
        <v>256017.30000000005</v>
      </c>
      <c r="E26" s="12">
        <f>E4*$C$26</f>
        <v>268818.1650000001</v>
      </c>
      <c r="F26" s="12">
        <f>F4*$C$26</f>
        <v>282259.0732500001</v>
      </c>
    </row>
    <row r="27" spans="1:6" ht="11.25">
      <c r="A27" s="20" t="s">
        <v>45</v>
      </c>
      <c r="B27" s="11">
        <v>6201</v>
      </c>
      <c r="C27" s="2">
        <f>B27/$B$4</f>
        <v>0.001416583969779542</v>
      </c>
      <c r="D27" s="12">
        <f>D4*$C$27</f>
        <v>6511.050000000001</v>
      </c>
      <c r="E27" s="12">
        <f>E4*$C$27</f>
        <v>6836.602500000002</v>
      </c>
      <c r="F27" s="12">
        <f>F4*$C$27</f>
        <v>7178.432625000002</v>
      </c>
    </row>
    <row r="28" spans="1:6" ht="11.25">
      <c r="A28" s="20" t="s">
        <v>18</v>
      </c>
      <c r="B28" s="11">
        <v>597853</v>
      </c>
      <c r="C28" s="2" t="s">
        <v>4</v>
      </c>
      <c r="D28" s="12">
        <f>$B$32*(D23-SUM(D25:D27))</f>
        <v>664862.9400000001</v>
      </c>
      <c r="E28" s="12">
        <f>$B$32*(E23-SUM(E25:E27))</f>
        <v>698106.0870000003</v>
      </c>
      <c r="F28" s="12">
        <f>$B$32*(F23-SUM(F25:F27))</f>
        <v>733011.3913500003</v>
      </c>
    </row>
    <row r="29" spans="1:6" ht="11.25">
      <c r="A29" s="20" t="s">
        <v>19</v>
      </c>
      <c r="B29" s="13">
        <v>1512824</v>
      </c>
      <c r="C29" s="14" t="s">
        <v>4</v>
      </c>
      <c r="D29" s="15">
        <f>$B$33*(D23-SUM(D25:D27))</f>
        <v>1551346.86</v>
      </c>
      <c r="E29" s="15">
        <f>$B$33*(E23-SUM(E25:E27))</f>
        <v>1628914.2030000007</v>
      </c>
      <c r="F29" s="15">
        <f>$B$33*(F23-SUM(F25:F27))</f>
        <v>1710359.9131500006</v>
      </c>
    </row>
    <row r="30" spans="1:6" ht="11.25">
      <c r="A30" s="20" t="s">
        <v>54</v>
      </c>
      <c r="B30" s="8">
        <f>SUM(B25:B29)</f>
        <v>2893606</v>
      </c>
      <c r="C30" s="2" t="s">
        <v>4</v>
      </c>
      <c r="D30" s="9">
        <f>SUM(D25:D29)</f>
        <v>3038285.25</v>
      </c>
      <c r="E30" s="9">
        <f>SUM(E25:E29)</f>
        <v>3190199.512500001</v>
      </c>
      <c r="F30" s="9">
        <f>SUM(F25:F29)</f>
        <v>3349709.488125001</v>
      </c>
    </row>
    <row r="31" spans="1:6" ht="11.25">
      <c r="A31" s="7"/>
      <c r="B31" s="14"/>
      <c r="C31" s="2"/>
      <c r="D31" s="12"/>
      <c r="E31" s="12"/>
      <c r="F31" s="12"/>
    </row>
    <row r="32" spans="1:6" ht="12" customHeight="1">
      <c r="A32" s="20" t="s">
        <v>20</v>
      </c>
      <c r="B32" s="22">
        <v>0.3</v>
      </c>
      <c r="C32" s="2" t="s">
        <v>4</v>
      </c>
      <c r="D32" s="2" t="s">
        <v>4</v>
      </c>
      <c r="E32" s="2" t="s">
        <v>4</v>
      </c>
      <c r="F32" s="2" t="s">
        <v>4</v>
      </c>
    </row>
    <row r="33" spans="1:6" ht="11.25">
      <c r="A33" s="20" t="s">
        <v>21</v>
      </c>
      <c r="B33" s="23">
        <f>1-B32</f>
        <v>0.7</v>
      </c>
      <c r="C33" s="2" t="s">
        <v>4</v>
      </c>
      <c r="D33" s="2" t="s">
        <v>4</v>
      </c>
      <c r="E33" s="2" t="s">
        <v>4</v>
      </c>
      <c r="F33" s="2" t="s">
        <v>4</v>
      </c>
    </row>
    <row r="34" spans="1:4" ht="11.25">
      <c r="A34" s="7" t="s">
        <v>4</v>
      </c>
      <c r="B34" s="3" t="s">
        <v>4</v>
      </c>
      <c r="D34" s="21" t="s">
        <v>4</v>
      </c>
    </row>
    <row r="35" spans="1:6" ht="11.25">
      <c r="A35" s="21" t="s">
        <v>47</v>
      </c>
      <c r="D35" s="9">
        <f>B29+D13+D41</f>
        <v>1551346.6500000004</v>
      </c>
      <c r="E35" s="9">
        <f>D29+E13+E41</f>
        <v>1628914.2425000004</v>
      </c>
      <c r="F35" s="9">
        <f>E29+F13+F41</f>
        <v>1710360.1046250009</v>
      </c>
    </row>
    <row r="36" spans="1:6" ht="11.25">
      <c r="A36" s="20" t="s">
        <v>22</v>
      </c>
      <c r="D36" s="9">
        <f>D35-D29</f>
        <v>-0.20999999972991645</v>
      </c>
      <c r="E36" s="9">
        <f>E35-E29</f>
        <v>0.03949999972246587</v>
      </c>
      <c r="F36" s="9">
        <f>F35-F29</f>
        <v>0.19147500023245811</v>
      </c>
    </row>
    <row r="37" spans="4:6" ht="11.25">
      <c r="D37" s="16"/>
      <c r="E37" s="12"/>
      <c r="F37" s="12"/>
    </row>
    <row r="38" spans="1:6" ht="11.25">
      <c r="A38" s="21" t="s">
        <v>41</v>
      </c>
      <c r="D38" s="25">
        <v>0</v>
      </c>
      <c r="E38" s="25">
        <v>0</v>
      </c>
      <c r="F38" s="25">
        <v>0</v>
      </c>
    </row>
    <row r="39" spans="1:6" ht="11.25">
      <c r="A39" s="20" t="s">
        <v>23</v>
      </c>
      <c r="B39" s="28">
        <v>80000</v>
      </c>
      <c r="C39" s="9" t="s">
        <v>4</v>
      </c>
      <c r="D39" s="9">
        <f>B39</f>
        <v>80000</v>
      </c>
      <c r="E39" s="9">
        <f>B39</f>
        <v>80000</v>
      </c>
      <c r="F39" s="9">
        <f>B39</f>
        <v>80000</v>
      </c>
    </row>
    <row r="40" spans="1:6" ht="11.25">
      <c r="A40" s="20" t="s">
        <v>46</v>
      </c>
      <c r="B40" s="3" t="s">
        <v>4</v>
      </c>
      <c r="D40" s="24">
        <v>63792</v>
      </c>
      <c r="E40" s="24">
        <v>33863</v>
      </c>
      <c r="F40" s="24">
        <v>39556</v>
      </c>
    </row>
    <row r="41" spans="1:6" ht="11.25">
      <c r="A41" s="21" t="s">
        <v>42</v>
      </c>
      <c r="C41" s="21" t="s">
        <v>4</v>
      </c>
      <c r="D41" s="9">
        <f>D38-D39-D40</f>
        <v>-143792</v>
      </c>
      <c r="E41" s="9">
        <f>E38-E39-E40</f>
        <v>-113863</v>
      </c>
      <c r="F41" s="9">
        <f>F38-F39-F40</f>
        <v>-119556</v>
      </c>
    </row>
    <row r="43" spans="4:6" ht="11.25">
      <c r="D43" s="6">
        <v>2014</v>
      </c>
      <c r="E43" s="6">
        <v>2015</v>
      </c>
      <c r="F43" s="6">
        <v>2016</v>
      </c>
    </row>
    <row r="44" ht="11.25">
      <c r="A44" s="3" t="s">
        <v>5</v>
      </c>
    </row>
    <row r="45" spans="1:6" ht="11.25">
      <c r="A45" s="21" t="s">
        <v>24</v>
      </c>
      <c r="D45" s="9">
        <f>D13</f>
        <v>182314.65000000026</v>
      </c>
      <c r="E45" s="9">
        <f>E13</f>
        <v>191430.3825000002</v>
      </c>
      <c r="F45" s="9">
        <f>F13</f>
        <v>201001.9016250001</v>
      </c>
    </row>
    <row r="46" spans="1:6" ht="11.25">
      <c r="A46" s="3" t="s">
        <v>0</v>
      </c>
      <c r="D46" s="12">
        <f>D10</f>
        <v>133115.85000000003</v>
      </c>
      <c r="E46" s="12">
        <f>E10</f>
        <v>139771.64250000005</v>
      </c>
      <c r="F46" s="12">
        <f>F10</f>
        <v>146760.22462500006</v>
      </c>
    </row>
    <row r="47" spans="1:6" ht="11.25">
      <c r="A47" s="21" t="s">
        <v>25</v>
      </c>
      <c r="D47" s="18">
        <f>B18-D18</f>
        <v>-27517.25</v>
      </c>
      <c r="E47" s="18">
        <f aca="true" t="shared" si="1" ref="E47:F49">D18-E18</f>
        <v>-28893.112500000163</v>
      </c>
      <c r="F47" s="18">
        <f t="shared" si="1"/>
        <v>-30337.768124999944</v>
      </c>
    </row>
    <row r="48" spans="1:6" ht="11.25">
      <c r="A48" s="21" t="s">
        <v>26</v>
      </c>
      <c r="D48" s="18">
        <f>B19-D19</f>
        <v>-19717.800000000047</v>
      </c>
      <c r="E48" s="12">
        <f t="shared" si="1"/>
        <v>-20703.690000000002</v>
      </c>
      <c r="F48" s="12">
        <f t="shared" si="1"/>
        <v>-21738.874500000034</v>
      </c>
    </row>
    <row r="49" spans="1:6" ht="11.25">
      <c r="A49" s="21" t="s">
        <v>27</v>
      </c>
      <c r="D49" s="18">
        <f>B20-D20</f>
        <v>-1517.2500000000036</v>
      </c>
      <c r="E49" s="12">
        <f t="shared" si="1"/>
        <v>-1593.1125000000065</v>
      </c>
      <c r="F49" s="12">
        <f t="shared" si="1"/>
        <v>-1672.7681250000023</v>
      </c>
    </row>
    <row r="50" spans="1:6" ht="11.25">
      <c r="A50" s="21" t="s">
        <v>28</v>
      </c>
      <c r="D50" s="12">
        <f>D25-B25</f>
        <v>26645.100000000093</v>
      </c>
      <c r="E50" s="12">
        <f aca="true" t="shared" si="2" ref="E50:F52">E25-D25</f>
        <v>27977.35499999998</v>
      </c>
      <c r="F50" s="12">
        <f t="shared" si="2"/>
        <v>29376.222750000074</v>
      </c>
    </row>
    <row r="51" spans="1:6" ht="11.25">
      <c r="A51" s="21" t="s">
        <v>29</v>
      </c>
      <c r="D51" s="12">
        <f>D26-B26</f>
        <v>12191.300000000047</v>
      </c>
      <c r="E51" s="12">
        <f t="shared" si="2"/>
        <v>12800.865000000049</v>
      </c>
      <c r="F51" s="12">
        <f t="shared" si="2"/>
        <v>13440.908249999979</v>
      </c>
    </row>
    <row r="52" spans="1:6" ht="11.25">
      <c r="A52" s="21" t="s">
        <v>30</v>
      </c>
      <c r="D52" s="12">
        <f>D27-B27</f>
        <v>310.0500000000011</v>
      </c>
      <c r="E52" s="12">
        <f t="shared" si="2"/>
        <v>325.5525000000007</v>
      </c>
      <c r="F52" s="12">
        <f t="shared" si="2"/>
        <v>341.8301250000004</v>
      </c>
    </row>
    <row r="53" spans="1:6" ht="11.25">
      <c r="A53" s="21" t="s">
        <v>31</v>
      </c>
      <c r="D53" s="9">
        <f>SUM(D45:D52)</f>
        <v>305824.6500000004</v>
      </c>
      <c r="E53" s="9">
        <f>SUM(E45:E52)</f>
        <v>321115.8825000001</v>
      </c>
      <c r="F53" s="9">
        <f>SUM(F45:F52)</f>
        <v>337171.6766250002</v>
      </c>
    </row>
    <row r="55" ht="11.25">
      <c r="A55" s="3" t="s">
        <v>6</v>
      </c>
    </row>
    <row r="56" spans="1:6" ht="11.25">
      <c r="A56" s="21" t="s">
        <v>32</v>
      </c>
      <c r="D56" s="9">
        <f>(B21-D21)-D10</f>
        <v>-199132.55000000022</v>
      </c>
      <c r="E56" s="9">
        <f>(D21-E21)-E10</f>
        <v>-209089.17750000043</v>
      </c>
      <c r="F56" s="9">
        <f>(E21-F21)-F10</f>
        <v>-219543.63637500003</v>
      </c>
    </row>
    <row r="57" spans="1:6" ht="11.25">
      <c r="A57" s="21" t="s">
        <v>33</v>
      </c>
      <c r="D57" s="18">
        <f>B22-D22</f>
        <v>-12882.700000000012</v>
      </c>
      <c r="E57" s="12">
        <f>D22-E22</f>
        <v>-13526.835000000021</v>
      </c>
      <c r="F57" s="12">
        <f>E22-F22</f>
        <v>-14203.176750000042</v>
      </c>
    </row>
    <row r="58" spans="1:6" ht="11.25">
      <c r="A58" s="21" t="s">
        <v>34</v>
      </c>
      <c r="D58" s="9">
        <f>SUM(D56:D57)</f>
        <v>-212015.25000000023</v>
      </c>
      <c r="E58" s="9">
        <f>SUM(E56:E57)</f>
        <v>-222616.01250000045</v>
      </c>
      <c r="F58" s="9">
        <f>SUM(F56:F57)</f>
        <v>-233746.81312500007</v>
      </c>
    </row>
    <row r="60" ht="11.25">
      <c r="A60" s="3" t="s">
        <v>7</v>
      </c>
    </row>
    <row r="61" spans="1:6" ht="11.25">
      <c r="A61" s="21" t="s">
        <v>35</v>
      </c>
      <c r="D61" s="9">
        <f>D28-B28</f>
        <v>67009.94000000006</v>
      </c>
      <c r="E61" s="9">
        <f>E28-D28</f>
        <v>33243.14700000023</v>
      </c>
      <c r="F61" s="9">
        <f>F28-E28</f>
        <v>34905.30434999999</v>
      </c>
    </row>
    <row r="62" spans="1:6" ht="11.25">
      <c r="A62" s="21" t="s">
        <v>36</v>
      </c>
      <c r="D62" s="12">
        <f>D38</f>
        <v>0</v>
      </c>
      <c r="E62" s="12">
        <f>E38</f>
        <v>0</v>
      </c>
      <c r="F62" s="12">
        <f>F38</f>
        <v>0</v>
      </c>
    </row>
    <row r="63" spans="1:6" ht="11.25">
      <c r="A63" s="3" t="s">
        <v>8</v>
      </c>
      <c r="D63" s="12">
        <f>SUM(D39:D40)*-1</f>
        <v>-143792</v>
      </c>
      <c r="E63" s="12">
        <f>SUM(E39:E40)*-1</f>
        <v>-113863</v>
      </c>
      <c r="F63" s="12">
        <f>SUM(F39:F40)*-1</f>
        <v>-119556</v>
      </c>
    </row>
    <row r="64" spans="1:6" ht="11.25">
      <c r="A64" s="21" t="s">
        <v>37</v>
      </c>
      <c r="D64" s="9">
        <f>SUM(D61:D63)</f>
        <v>-76782.05999999994</v>
      </c>
      <c r="E64" s="9">
        <f>SUM(E61:E63)</f>
        <v>-80619.85299999977</v>
      </c>
      <c r="F64" s="9">
        <f>SUM(F61:F63)</f>
        <v>-84650.69565000001</v>
      </c>
    </row>
    <row r="66" spans="1:6" ht="11.25">
      <c r="A66" s="21" t="s">
        <v>38</v>
      </c>
      <c r="D66" s="9">
        <f>D53+D58+D64</f>
        <v>17027.3400000002</v>
      </c>
      <c r="E66" s="9">
        <f>E53+E58+E64</f>
        <v>17880.016999999905</v>
      </c>
      <c r="F66" s="9">
        <f>F53+F58+F64</f>
        <v>18774.167850000114</v>
      </c>
    </row>
    <row r="67" spans="1:6" ht="11.25">
      <c r="A67" s="21" t="s">
        <v>39</v>
      </c>
      <c r="D67" s="17">
        <f>SUM(B16:B17)</f>
        <v>340571</v>
      </c>
      <c r="E67" s="12">
        <f>SUM(D16:D17)</f>
        <v>357599.55000000005</v>
      </c>
      <c r="F67" s="12">
        <f>SUM(E16:E17)</f>
        <v>375479.5275000001</v>
      </c>
    </row>
    <row r="68" spans="1:6" ht="11.25">
      <c r="A68" s="21" t="s">
        <v>40</v>
      </c>
      <c r="D68" s="9">
        <f>SUM(D66:D67)</f>
        <v>357598.3400000002</v>
      </c>
      <c r="E68" s="9">
        <f>SUM(E66:E67)</f>
        <v>375479.5669999999</v>
      </c>
      <c r="F68" s="9">
        <f>SUM(F66:F67)</f>
        <v>394253.69535000017</v>
      </c>
    </row>
    <row r="70" spans="4:6" ht="11.25">
      <c r="D70" s="27" t="s">
        <v>4</v>
      </c>
      <c r="E70" s="27" t="s">
        <v>4</v>
      </c>
      <c r="F70" s="27" t="s">
        <v>4</v>
      </c>
    </row>
    <row r="71" spans="4:6" ht="11.25">
      <c r="D71" s="18" t="s">
        <v>4</v>
      </c>
      <c r="E71" s="18" t="s">
        <v>4</v>
      </c>
      <c r="F71" s="26" t="s">
        <v>4</v>
      </c>
    </row>
  </sheetData>
  <sheetProtection/>
  <printOptions/>
  <pageMargins left="0.75" right="0.75" top="1" bottom="1" header="0.5" footer="0.5"/>
  <pageSetup horizontalDpi="600" verticalDpi="600" orientation="portrait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4">
      <selection activeCell="K19" sqref="K19"/>
    </sheetView>
  </sheetViews>
  <sheetFormatPr defaultColWidth="9.140625" defaultRowHeight="12.75"/>
  <cols>
    <col min="1" max="1" width="29.00390625" style="0" customWidth="1"/>
    <col min="2" max="2" width="17.28125" style="0" customWidth="1"/>
    <col min="3" max="3" width="10.8515625" style="0" customWidth="1"/>
    <col min="4" max="4" width="11.8515625" style="0" customWidth="1"/>
    <col min="5" max="5" width="10.28125" style="0" customWidth="1"/>
    <col min="6" max="6" width="11.421875" style="0" customWidth="1"/>
  </cols>
  <sheetData>
    <row r="1" spans="1:6" ht="12.75">
      <c r="A1" s="1" t="s">
        <v>10</v>
      </c>
      <c r="B1" s="19">
        <v>0.2</v>
      </c>
      <c r="C1" s="3"/>
      <c r="D1" s="21" t="s">
        <v>4</v>
      </c>
      <c r="E1" s="21" t="s">
        <v>4</v>
      </c>
      <c r="F1" s="21" t="s">
        <v>4</v>
      </c>
    </row>
    <row r="2" spans="1:6" ht="12.75">
      <c r="A2" s="3"/>
      <c r="B2" s="2"/>
      <c r="C2" s="3"/>
      <c r="D2" s="3"/>
      <c r="E2" s="3"/>
      <c r="F2" s="3"/>
    </row>
    <row r="3" spans="1:6" ht="12.75">
      <c r="A3" s="4"/>
      <c r="B3" s="5">
        <v>2013</v>
      </c>
      <c r="C3" s="6">
        <v>2013</v>
      </c>
      <c r="D3" s="6">
        <v>2014</v>
      </c>
      <c r="E3" s="6">
        <v>2015</v>
      </c>
      <c r="F3" s="6">
        <v>2016</v>
      </c>
    </row>
    <row r="4" spans="1:6" ht="12.75">
      <c r="A4" s="20" t="s">
        <v>9</v>
      </c>
      <c r="B4" s="8">
        <v>4377432</v>
      </c>
      <c r="C4" s="2">
        <f>B4/$B$4</f>
        <v>1</v>
      </c>
      <c r="D4" s="9">
        <f>B4*(1+B1)</f>
        <v>5252918.399999999</v>
      </c>
      <c r="E4" s="9">
        <f>D4*(1+B1)</f>
        <v>6303502.079999999</v>
      </c>
      <c r="F4" s="9">
        <f>E4*(1+B1)</f>
        <v>7564202.495999998</v>
      </c>
    </row>
    <row r="5" spans="1:6" ht="12.75">
      <c r="A5" s="7" t="s">
        <v>2</v>
      </c>
      <c r="B5" s="10"/>
      <c r="C5" s="2" t="s">
        <v>4</v>
      </c>
      <c r="D5" s="3"/>
      <c r="E5" s="3"/>
      <c r="F5" s="3"/>
    </row>
    <row r="6" spans="1:6" ht="12.75" customHeight="1">
      <c r="A6" s="20" t="s">
        <v>11</v>
      </c>
      <c r="B6" s="8">
        <v>3185784</v>
      </c>
      <c r="C6" s="2">
        <f>B6/$B$4</f>
        <v>0.727774640474141</v>
      </c>
      <c r="D6" s="9">
        <f>D4*$C$6</f>
        <v>3822940.7999999993</v>
      </c>
      <c r="E6" s="9">
        <f>E4*$C$6</f>
        <v>4587528.959999999</v>
      </c>
      <c r="F6" s="9">
        <f>F4*$C$6</f>
        <v>5505034.751999998</v>
      </c>
    </row>
    <row r="7" spans="1:6" ht="12" customHeight="1">
      <c r="A7" s="20" t="s">
        <v>12</v>
      </c>
      <c r="B7" s="11">
        <v>496786</v>
      </c>
      <c r="C7" s="2">
        <f>B7/$B$4</f>
        <v>0.11348799935670045</v>
      </c>
      <c r="D7" s="12">
        <f>D4*$C$7</f>
        <v>596143.2</v>
      </c>
      <c r="E7" s="12">
        <f>E4*$C$7</f>
        <v>715371.8399999999</v>
      </c>
      <c r="F7" s="12">
        <f>F4*$C$7</f>
        <v>858446.2079999998</v>
      </c>
    </row>
    <row r="8" spans="1:6" ht="11.25" customHeight="1">
      <c r="A8" s="20" t="s">
        <v>13</v>
      </c>
      <c r="B8" s="11">
        <v>285475</v>
      </c>
      <c r="C8" s="2">
        <f>B8/$B$4</f>
        <v>0.06521517638652068</v>
      </c>
      <c r="D8" s="12">
        <f>D4*$C$8</f>
        <v>342569.99999999994</v>
      </c>
      <c r="E8" s="12">
        <f>E4*$C$8</f>
        <v>411083.9999999999</v>
      </c>
      <c r="F8" s="12">
        <f>F4*$C$8</f>
        <v>493300.7999999999</v>
      </c>
    </row>
    <row r="9" spans="1:6" ht="12.75">
      <c r="A9" s="7" t="s">
        <v>1</v>
      </c>
      <c r="B9" s="11">
        <v>34563</v>
      </c>
      <c r="C9" s="2">
        <f>B9/$B$4</f>
        <v>0.007895725164891197</v>
      </c>
      <c r="D9" s="12">
        <f>D4*$C$9</f>
        <v>41475.6</v>
      </c>
      <c r="E9" s="12">
        <f>E4*$C$9</f>
        <v>49770.72</v>
      </c>
      <c r="F9" s="12">
        <f>F4*$C$9</f>
        <v>59724.863999999994</v>
      </c>
    </row>
    <row r="10" spans="1:6" ht="12.75" customHeight="1">
      <c r="A10" s="7" t="s">
        <v>0</v>
      </c>
      <c r="B10" s="11">
        <v>126777</v>
      </c>
      <c r="C10" s="2">
        <f>B10/$B$4</f>
        <v>0.028961500715487986</v>
      </c>
      <c r="D10" s="12">
        <f>D4*$C$10</f>
        <v>152132.4</v>
      </c>
      <c r="E10" s="12">
        <f>E4*$C$10</f>
        <v>182558.87999999998</v>
      </c>
      <c r="F10" s="12">
        <f>F4*$C$10</f>
        <v>219070.65599999996</v>
      </c>
    </row>
    <row r="11" spans="1:6" ht="13.5" customHeight="1">
      <c r="A11" s="20" t="s">
        <v>14</v>
      </c>
      <c r="B11" s="8">
        <f>B4-B6-B7-B8-B9-B10</f>
        <v>248047</v>
      </c>
      <c r="C11" s="2" t="s">
        <v>4</v>
      </c>
      <c r="D11" s="9">
        <f>D4-D6-D7-D8-D9-D10</f>
        <v>297656.40000000026</v>
      </c>
      <c r="E11" s="9">
        <f>E4-E6-E7-E8-E9-E10</f>
        <v>357187.6800000004</v>
      </c>
      <c r="F11" s="9">
        <f>F4-F6-F7-F8-F9-F10</f>
        <v>428625.2160000006</v>
      </c>
    </row>
    <row r="12" spans="1:6" ht="12.75">
      <c r="A12" s="7" t="s">
        <v>3</v>
      </c>
      <c r="B12" s="11">
        <v>74414</v>
      </c>
      <c r="C12" s="2">
        <f>B12/$B$4</f>
        <v>0.016999464526233646</v>
      </c>
      <c r="D12" s="12">
        <f>D4*$C$12</f>
        <v>89296.79999999999</v>
      </c>
      <c r="E12" s="12">
        <f>E4*$C$12</f>
        <v>107156.15999999999</v>
      </c>
      <c r="F12" s="12">
        <f>F4*$C$12</f>
        <v>128587.39199999998</v>
      </c>
    </row>
    <row r="13" spans="1:6" ht="12.75">
      <c r="A13" s="20" t="s">
        <v>15</v>
      </c>
      <c r="B13" s="8">
        <f>B11-B12</f>
        <v>173633</v>
      </c>
      <c r="C13" s="2" t="s">
        <v>4</v>
      </c>
      <c r="D13" s="9">
        <f>D11-D12</f>
        <v>208359.60000000027</v>
      </c>
      <c r="E13" s="9">
        <f>E11-E12</f>
        <v>250031.52000000043</v>
      </c>
      <c r="F13" s="9">
        <f>F11-F12</f>
        <v>300037.8240000006</v>
      </c>
    </row>
    <row r="14" spans="1:6" ht="12.75">
      <c r="A14" s="3"/>
      <c r="B14" s="3"/>
      <c r="C14" s="3"/>
      <c r="D14" s="3"/>
      <c r="E14" s="3"/>
      <c r="F14" s="3"/>
    </row>
    <row r="15" spans="1:6" ht="12.75">
      <c r="A15" s="7"/>
      <c r="B15" s="5">
        <v>2013</v>
      </c>
      <c r="C15" s="6">
        <v>2013</v>
      </c>
      <c r="D15" s="6">
        <v>2014</v>
      </c>
      <c r="E15" s="6">
        <v>2015</v>
      </c>
      <c r="F15" s="6">
        <v>2016</v>
      </c>
    </row>
    <row r="16" spans="1:6" ht="12.75">
      <c r="A16" s="20" t="s">
        <v>48</v>
      </c>
      <c r="B16" s="8">
        <v>34756</v>
      </c>
      <c r="C16" s="2">
        <f>B16/$B$4</f>
        <v>0.007939814941728393</v>
      </c>
      <c r="D16" s="30">
        <f>(D4*$C$16)+D38</f>
        <v>41707.2</v>
      </c>
      <c r="E16" s="30">
        <f>(E4*$C$16)+E38</f>
        <v>50048.64</v>
      </c>
      <c r="F16" s="30">
        <f>(F4*$C$16)+F38</f>
        <v>60058.367999999995</v>
      </c>
    </row>
    <row r="17" spans="1:6" ht="15" customHeight="1">
      <c r="A17" s="20" t="s">
        <v>49</v>
      </c>
      <c r="B17" s="11">
        <v>305815</v>
      </c>
      <c r="C17" s="2">
        <f aca="true" t="shared" si="0" ref="C17:C22">B17/$B$4</f>
        <v>0.06986173628739407</v>
      </c>
      <c r="D17" s="12">
        <f>D4*$C$17</f>
        <v>366978</v>
      </c>
      <c r="E17" s="12">
        <f>E4*$C$17</f>
        <v>440373.6</v>
      </c>
      <c r="F17" s="12">
        <f>F4*$C$17</f>
        <v>528448.32</v>
      </c>
    </row>
    <row r="18" spans="1:6" ht="12" customHeight="1">
      <c r="A18" s="20" t="s">
        <v>50</v>
      </c>
      <c r="B18" s="11">
        <v>550345</v>
      </c>
      <c r="C18" s="2">
        <f t="shared" si="0"/>
        <v>0.12572325509568166</v>
      </c>
      <c r="D18" s="12">
        <f>D4*$C$18</f>
        <v>660413.9999999999</v>
      </c>
      <c r="E18" s="12">
        <f>E4*$C$18</f>
        <v>792496.7999999998</v>
      </c>
      <c r="F18" s="12">
        <f>F4*$C$18</f>
        <v>950996.1599999998</v>
      </c>
    </row>
    <row r="19" spans="1:6" ht="12.75">
      <c r="A19" s="20" t="s">
        <v>51</v>
      </c>
      <c r="B19" s="11">
        <v>394356</v>
      </c>
      <c r="C19" s="2">
        <f t="shared" si="0"/>
        <v>0.0900884354114467</v>
      </c>
      <c r="D19" s="12">
        <f>D4*$C$19</f>
        <v>473227.1999999999</v>
      </c>
      <c r="E19" s="12">
        <f>E4*$C$19</f>
        <v>567872.6399999999</v>
      </c>
      <c r="F19" s="12">
        <f>F4*$C$19</f>
        <v>681447.1679999998</v>
      </c>
    </row>
    <row r="20" spans="1:6" ht="12.75" customHeight="1">
      <c r="A20" s="20" t="s">
        <v>52</v>
      </c>
      <c r="B20" s="11">
        <v>30345</v>
      </c>
      <c r="C20" s="2">
        <f t="shared" si="0"/>
        <v>0.006932146518780874</v>
      </c>
      <c r="D20" s="12">
        <f>D4*$C$20</f>
        <v>36413.99999999999</v>
      </c>
      <c r="E20" s="12">
        <f>E4*$C$20</f>
        <v>43696.799999999996</v>
      </c>
      <c r="F20" s="12">
        <f>F4*$C$20</f>
        <v>52436.15999999999</v>
      </c>
    </row>
    <row r="21" spans="1:6" ht="15" customHeight="1">
      <c r="A21" s="20" t="s">
        <v>16</v>
      </c>
      <c r="B21" s="11">
        <v>1320334</v>
      </c>
      <c r="C21" s="2">
        <f t="shared" si="0"/>
        <v>0.301622960676488</v>
      </c>
      <c r="D21" s="12">
        <f>D4*$C$21</f>
        <v>1584400.8</v>
      </c>
      <c r="E21" s="12">
        <f>E4*$C$21</f>
        <v>1901280.96</v>
      </c>
      <c r="F21" s="12">
        <f>F4*$C$21</f>
        <v>2281537.152</v>
      </c>
    </row>
    <row r="22" spans="1:6" ht="11.25" customHeight="1">
      <c r="A22" s="20" t="s">
        <v>17</v>
      </c>
      <c r="B22" s="11">
        <v>257654</v>
      </c>
      <c r="C22" s="2">
        <f t="shared" si="0"/>
        <v>0.058859623633216916</v>
      </c>
      <c r="D22" s="12">
        <f>D4*$C$22</f>
        <v>309184.79999999993</v>
      </c>
      <c r="E22" s="12">
        <f>E4*$C$22</f>
        <v>371021.75999999995</v>
      </c>
      <c r="F22" s="12">
        <f>F4*$C$22</f>
        <v>445226.1119999999</v>
      </c>
    </row>
    <row r="23" spans="1:6" ht="12.75" customHeight="1">
      <c r="A23" s="20" t="s">
        <v>53</v>
      </c>
      <c r="B23" s="8">
        <f>SUM(B16:B22)</f>
        <v>2893605</v>
      </c>
      <c r="C23" s="2" t="s">
        <v>4</v>
      </c>
      <c r="D23" s="9">
        <f>SUM(D16:D20)+D21+D22</f>
        <v>3472326</v>
      </c>
      <c r="E23" s="9">
        <f>SUM(E16:E20)+E21+E22</f>
        <v>4166791.1999999993</v>
      </c>
      <c r="F23" s="9">
        <f>SUM(F16:F20)+F21+F22</f>
        <v>5000149.4399999995</v>
      </c>
    </row>
    <row r="24" spans="1:6" ht="12.75">
      <c r="A24" s="7"/>
      <c r="B24" s="10"/>
      <c r="C24" s="3"/>
      <c r="D24" s="3"/>
      <c r="E24" s="3"/>
      <c r="F24" s="3"/>
    </row>
    <row r="25" spans="1:6" ht="12.75" customHeight="1">
      <c r="A25" s="20" t="s">
        <v>43</v>
      </c>
      <c r="B25" s="8">
        <v>532902</v>
      </c>
      <c r="C25" s="2">
        <f>B25/$B$4</f>
        <v>0.12173849873624536</v>
      </c>
      <c r="D25" s="9">
        <f>D4*$C$25</f>
        <v>639482.3999999999</v>
      </c>
      <c r="E25" s="9">
        <f>E4*$C$25</f>
        <v>767378.8799999999</v>
      </c>
      <c r="F25" s="9">
        <f>F4*$C$25</f>
        <v>920854.6559999997</v>
      </c>
    </row>
    <row r="26" spans="1:6" ht="12.75" customHeight="1">
      <c r="A26" s="20" t="s">
        <v>44</v>
      </c>
      <c r="B26" s="11">
        <v>243826</v>
      </c>
      <c r="C26" s="2">
        <f>B26/$B$4</f>
        <v>0.05570069392282964</v>
      </c>
      <c r="D26" s="12">
        <f>D4*$C$26</f>
        <v>292591.19999999995</v>
      </c>
      <c r="E26" s="12">
        <f>E4*$C$26</f>
        <v>351109.43999999994</v>
      </c>
      <c r="F26" s="12">
        <f>F4*$C$26</f>
        <v>421331.3279999999</v>
      </c>
    </row>
    <row r="27" spans="1:6" ht="13.5" customHeight="1">
      <c r="A27" s="20" t="s">
        <v>45</v>
      </c>
      <c r="B27" s="11">
        <v>6201</v>
      </c>
      <c r="C27" s="2">
        <f>B27/$B$4</f>
        <v>0.001416583969779542</v>
      </c>
      <c r="D27" s="12">
        <f>D4*$C$27</f>
        <v>7441.199999999999</v>
      </c>
      <c r="E27" s="12">
        <f>E4*$C$27</f>
        <v>8929.439999999999</v>
      </c>
      <c r="F27" s="12">
        <f>F4*$C$27</f>
        <v>10715.327999999998</v>
      </c>
    </row>
    <row r="28" spans="1:6" ht="11.25" customHeight="1">
      <c r="A28" s="20" t="s">
        <v>18</v>
      </c>
      <c r="B28" s="11">
        <v>597853</v>
      </c>
      <c r="C28" s="2" t="s">
        <v>4</v>
      </c>
      <c r="D28" s="12"/>
      <c r="E28" s="12">
        <f>$B$32*(E23-SUM(E25:E27))</f>
        <v>1215749.376</v>
      </c>
      <c r="F28" s="12">
        <f>$B$32*(F23-SUM(F25:F27))</f>
        <v>1458899.2511999998</v>
      </c>
    </row>
    <row r="29" spans="1:6" ht="11.25" customHeight="1">
      <c r="A29" s="20" t="s">
        <v>19</v>
      </c>
      <c r="B29" s="13">
        <v>1512824</v>
      </c>
      <c r="C29" s="14" t="s">
        <v>4</v>
      </c>
      <c r="D29" s="15">
        <f>$B$33*(D23-SUM(D25:D27))</f>
        <v>1519686.72</v>
      </c>
      <c r="E29" s="15">
        <f>$B$33*(E23-SUM(E25:E27))</f>
        <v>1823624.0639999995</v>
      </c>
      <c r="F29" s="15">
        <f>$B$33*(F23-SUM(F25:F27))</f>
        <v>2188348.8767999997</v>
      </c>
    </row>
    <row r="30" spans="1:6" ht="15.75" customHeight="1">
      <c r="A30" s="20" t="s">
        <v>54</v>
      </c>
      <c r="B30" s="8">
        <f>SUM(B25:B29)</f>
        <v>2893606</v>
      </c>
      <c r="C30" s="2" t="s">
        <v>4</v>
      </c>
      <c r="D30" s="9">
        <f>SUM(D25:D27)+D28+D29</f>
        <v>2459201.5199999996</v>
      </c>
      <c r="E30" s="9">
        <f>SUM(E25:E27)+E28+E29</f>
        <v>4166791.1999999993</v>
      </c>
      <c r="F30" s="9">
        <f>SUM(F25:F27)+F28+F29</f>
        <v>5000149.4399999995</v>
      </c>
    </row>
    <row r="31" spans="1:6" ht="12.75">
      <c r="A31" s="7"/>
      <c r="B31" s="14"/>
      <c r="C31" s="2"/>
      <c r="D31" s="12"/>
      <c r="E31" s="12"/>
      <c r="F31" s="12"/>
    </row>
    <row r="32" spans="1:6" ht="12" customHeight="1">
      <c r="A32" s="20" t="s">
        <v>20</v>
      </c>
      <c r="B32" s="22">
        <v>0.4</v>
      </c>
      <c r="C32" s="2" t="s">
        <v>4</v>
      </c>
      <c r="D32" s="2" t="s">
        <v>4</v>
      </c>
      <c r="E32" s="2" t="s">
        <v>4</v>
      </c>
      <c r="F32" s="2" t="s">
        <v>4</v>
      </c>
    </row>
    <row r="33" spans="1:6" ht="10.5" customHeight="1">
      <c r="A33" s="20" t="s">
        <v>21</v>
      </c>
      <c r="B33" s="23">
        <f>1-B32</f>
        <v>0.6</v>
      </c>
      <c r="C33" s="2" t="s">
        <v>4</v>
      </c>
      <c r="D33" s="2" t="s">
        <v>4</v>
      </c>
      <c r="E33" s="2" t="s">
        <v>4</v>
      </c>
      <c r="F33" s="2" t="s">
        <v>4</v>
      </c>
    </row>
    <row r="34" spans="1:6" ht="12.75">
      <c r="A34" s="7" t="s">
        <v>4</v>
      </c>
      <c r="B34" s="3" t="s">
        <v>4</v>
      </c>
      <c r="C34" s="3"/>
      <c r="D34" s="21" t="s">
        <v>4</v>
      </c>
      <c r="E34" s="21" t="s">
        <v>4</v>
      </c>
      <c r="F34" s="31" t="s">
        <v>4</v>
      </c>
    </row>
    <row r="35" spans="1:6" ht="12.75">
      <c r="A35" s="21" t="s">
        <v>47</v>
      </c>
      <c r="B35" s="3"/>
      <c r="C35" s="3"/>
      <c r="D35" s="9">
        <f>B29+D13+D43</f>
        <v>1519686.6000000003</v>
      </c>
      <c r="E35" s="9">
        <f>D29+E13+E43</f>
        <v>1823624.2400000005</v>
      </c>
      <c r="F35" s="9">
        <f>E29+F13+F43</f>
        <v>2188348.8880000003</v>
      </c>
    </row>
    <row r="36" spans="1:6" ht="12" customHeight="1">
      <c r="A36" s="20" t="s">
        <v>22</v>
      </c>
      <c r="B36" s="3"/>
      <c r="C36" s="3"/>
      <c r="D36" s="9">
        <f>D35-D29</f>
        <v>-0.11999999964609742</v>
      </c>
      <c r="E36" s="9">
        <f>E35-E29</f>
        <v>0.17600000090897083</v>
      </c>
      <c r="F36" s="9">
        <f>F35-F29</f>
        <v>0.011200000531971455</v>
      </c>
    </row>
    <row r="37" spans="1:6" ht="12" customHeight="1">
      <c r="A37" s="20"/>
      <c r="B37" s="3"/>
      <c r="C37" s="3"/>
      <c r="D37" s="9"/>
      <c r="E37" s="9"/>
      <c r="F37" s="9"/>
    </row>
    <row r="38" spans="1:6" ht="12" customHeight="1">
      <c r="A38" s="20" t="s">
        <v>55</v>
      </c>
      <c r="B38" s="3"/>
      <c r="C38" s="3"/>
      <c r="D38" s="9">
        <v>0</v>
      </c>
      <c r="E38" s="9"/>
      <c r="F38" s="9"/>
    </row>
    <row r="39" spans="1:6" ht="12.75">
      <c r="A39" s="3"/>
      <c r="B39" s="3"/>
      <c r="C39" s="3"/>
      <c r="D39" s="16"/>
      <c r="E39" s="12"/>
      <c r="F39" s="12"/>
    </row>
    <row r="40" spans="1:6" ht="12.75">
      <c r="A40" s="21" t="s">
        <v>41</v>
      </c>
      <c r="B40" s="3"/>
      <c r="C40" s="3"/>
      <c r="D40" s="25">
        <v>0</v>
      </c>
      <c r="E40" s="25">
        <v>133906</v>
      </c>
      <c r="F40" s="25">
        <v>144687</v>
      </c>
    </row>
    <row r="41" spans="1:6" ht="11.25" customHeight="1">
      <c r="A41" s="20" t="s">
        <v>23</v>
      </c>
      <c r="B41" s="29">
        <v>80000</v>
      </c>
      <c r="C41" s="9" t="s">
        <v>4</v>
      </c>
      <c r="D41" s="9">
        <f>B41</f>
        <v>80000</v>
      </c>
      <c r="E41" s="9">
        <f>B41</f>
        <v>80000</v>
      </c>
      <c r="F41" s="9">
        <f>B41</f>
        <v>80000</v>
      </c>
    </row>
    <row r="42" spans="1:6" ht="11.25" customHeight="1">
      <c r="A42" s="20" t="s">
        <v>46</v>
      </c>
      <c r="B42" s="3" t="s">
        <v>4</v>
      </c>
      <c r="C42" s="3"/>
      <c r="D42" s="24">
        <v>121497</v>
      </c>
      <c r="E42" s="24">
        <v>0</v>
      </c>
      <c r="F42" s="24">
        <v>0</v>
      </c>
    </row>
    <row r="43" spans="1:6" ht="12.75">
      <c r="A43" s="21" t="s">
        <v>42</v>
      </c>
      <c r="B43" s="3"/>
      <c r="C43" s="21" t="s">
        <v>4</v>
      </c>
      <c r="D43" s="9">
        <f>D40-D41-D42</f>
        <v>-201497</v>
      </c>
      <c r="E43" s="9">
        <f>E40-E41-E42</f>
        <v>53906</v>
      </c>
      <c r="F43" s="9">
        <f>F40-F41-F42</f>
        <v>64687</v>
      </c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6">
        <v>2014</v>
      </c>
      <c r="E45" s="6">
        <v>2015</v>
      </c>
      <c r="F45" s="6">
        <v>2016</v>
      </c>
    </row>
    <row r="46" spans="1:6" ht="12.75">
      <c r="A46" s="3" t="s">
        <v>5</v>
      </c>
      <c r="B46" s="3"/>
      <c r="C46" s="3"/>
      <c r="D46" s="3"/>
      <c r="E46" s="3"/>
      <c r="F46" s="3"/>
    </row>
    <row r="47" spans="1:6" ht="12.75">
      <c r="A47" s="21" t="s">
        <v>24</v>
      </c>
      <c r="B47" s="3"/>
      <c r="C47" s="3"/>
      <c r="D47" s="9">
        <f>D13</f>
        <v>208359.60000000027</v>
      </c>
      <c r="E47" s="9">
        <f>E13</f>
        <v>250031.52000000043</v>
      </c>
      <c r="F47" s="9">
        <f>F13</f>
        <v>300037.8240000006</v>
      </c>
    </row>
    <row r="48" spans="1:6" ht="12.75">
      <c r="A48" s="3" t="s">
        <v>0</v>
      </c>
      <c r="B48" s="3"/>
      <c r="C48" s="3"/>
      <c r="D48" s="12">
        <f>D10</f>
        <v>152132.4</v>
      </c>
      <c r="E48" s="12">
        <f>E10</f>
        <v>182558.87999999998</v>
      </c>
      <c r="F48" s="12">
        <f>F10</f>
        <v>219070.65599999996</v>
      </c>
    </row>
    <row r="49" spans="1:6" ht="12.75">
      <c r="A49" s="21" t="s">
        <v>25</v>
      </c>
      <c r="B49" s="3"/>
      <c r="C49" s="3"/>
      <c r="D49" s="18">
        <f>B18-D18</f>
        <v>-110068.99999999988</v>
      </c>
      <c r="E49" s="18">
        <f aca="true" t="shared" si="1" ref="E49:F51">D18-E18</f>
        <v>-132082.79999999993</v>
      </c>
      <c r="F49" s="18">
        <f t="shared" si="1"/>
        <v>-158499.36</v>
      </c>
    </row>
    <row r="50" spans="1:6" ht="12.75">
      <c r="A50" s="21" t="s">
        <v>26</v>
      </c>
      <c r="B50" s="3"/>
      <c r="C50" s="3"/>
      <c r="D50" s="18">
        <f>B19-D19</f>
        <v>-78871.1999999999</v>
      </c>
      <c r="E50" s="12">
        <f t="shared" si="1"/>
        <v>-94645.44</v>
      </c>
      <c r="F50" s="12">
        <f t="shared" si="1"/>
        <v>-113574.52799999993</v>
      </c>
    </row>
    <row r="51" spans="1:6" ht="12.75">
      <c r="A51" s="21" t="s">
        <v>27</v>
      </c>
      <c r="B51" s="3"/>
      <c r="C51" s="3"/>
      <c r="D51" s="18">
        <f>B20-D20</f>
        <v>-6068.999999999993</v>
      </c>
      <c r="E51" s="12">
        <f t="shared" si="1"/>
        <v>-7282.800000000003</v>
      </c>
      <c r="F51" s="12">
        <f t="shared" si="1"/>
        <v>-8739.359999999993</v>
      </c>
    </row>
    <row r="52" spans="1:6" ht="12.75">
      <c r="A52" s="21" t="s">
        <v>28</v>
      </c>
      <c r="B52" s="3"/>
      <c r="C52" s="3"/>
      <c r="D52" s="12">
        <f>D25-B25</f>
        <v>106580.3999999999</v>
      </c>
      <c r="E52" s="12">
        <f aca="true" t="shared" si="2" ref="E52:F54">E25-D25</f>
        <v>127896.47999999998</v>
      </c>
      <c r="F52" s="12">
        <f t="shared" si="2"/>
        <v>153475.77599999984</v>
      </c>
    </row>
    <row r="53" spans="1:6" ht="12.75">
      <c r="A53" s="21" t="s">
        <v>29</v>
      </c>
      <c r="B53" s="3"/>
      <c r="C53" s="3"/>
      <c r="D53" s="12">
        <f>D26-B26</f>
        <v>48765.19999999995</v>
      </c>
      <c r="E53" s="12">
        <f t="shared" si="2"/>
        <v>58518.23999999999</v>
      </c>
      <c r="F53" s="12">
        <f t="shared" si="2"/>
        <v>70221.88799999998</v>
      </c>
    </row>
    <row r="54" spans="1:6" ht="12.75">
      <c r="A54" s="21" t="s">
        <v>30</v>
      </c>
      <c r="B54" s="3"/>
      <c r="C54" s="3"/>
      <c r="D54" s="12">
        <f>D27-B27</f>
        <v>1240.199999999999</v>
      </c>
      <c r="E54" s="12">
        <f t="shared" si="2"/>
        <v>1488.2399999999998</v>
      </c>
      <c r="F54" s="12">
        <f t="shared" si="2"/>
        <v>1785.887999999999</v>
      </c>
    </row>
    <row r="55" spans="1:6" ht="12.75">
      <c r="A55" s="21" t="s">
        <v>31</v>
      </c>
      <c r="B55" s="3"/>
      <c r="C55" s="3"/>
      <c r="D55" s="9">
        <f>SUM(D47:D54)</f>
        <v>322068.6000000003</v>
      </c>
      <c r="E55" s="9">
        <f>SUM(E47:E54)</f>
        <v>386482.3200000004</v>
      </c>
      <c r="F55" s="9">
        <f>SUM(F47:F54)</f>
        <v>463778.78400000045</v>
      </c>
    </row>
    <row r="56" spans="1:6" ht="12.75">
      <c r="A56" s="3"/>
      <c r="B56" s="3"/>
      <c r="C56" s="3"/>
      <c r="D56" s="3"/>
      <c r="E56" s="3"/>
      <c r="F56" s="3"/>
    </row>
    <row r="57" spans="1:6" ht="12.75">
      <c r="A57" s="3" t="s">
        <v>6</v>
      </c>
      <c r="B57" s="3"/>
      <c r="C57" s="3"/>
      <c r="D57" s="3"/>
      <c r="E57" s="3"/>
      <c r="F57" s="3"/>
    </row>
    <row r="58" spans="1:6" ht="12.75">
      <c r="A58" s="21" t="s">
        <v>32</v>
      </c>
      <c r="B58" s="3"/>
      <c r="C58" s="3"/>
      <c r="D58" s="9">
        <f>(B21-D21)-D10</f>
        <v>-416199.20000000007</v>
      </c>
      <c r="E58" s="9">
        <f>(D21-E21)-E10</f>
        <v>-499439.0399999999</v>
      </c>
      <c r="F58" s="9">
        <f>(E21-F21)-F10</f>
        <v>-599326.8479999998</v>
      </c>
    </row>
    <row r="59" spans="1:6" ht="12.75">
      <c r="A59" s="21" t="s">
        <v>33</v>
      </c>
      <c r="B59" s="3"/>
      <c r="C59" s="3"/>
      <c r="D59" s="18">
        <f>B22-D22</f>
        <v>-51530.79999999993</v>
      </c>
      <c r="E59" s="12">
        <f>D22-E22</f>
        <v>-61836.96000000002</v>
      </c>
      <c r="F59" s="12">
        <f>E22-F22</f>
        <v>-74204.35199999996</v>
      </c>
    </row>
    <row r="60" spans="1:6" ht="12.75">
      <c r="A60" s="21" t="s">
        <v>34</v>
      </c>
      <c r="B60" s="3"/>
      <c r="C60" s="3"/>
      <c r="D60" s="9">
        <f>SUM(D58:D59)</f>
        <v>-467730</v>
      </c>
      <c r="E60" s="9">
        <f>SUM(E58:E59)</f>
        <v>-561276</v>
      </c>
      <c r="F60" s="9">
        <f>SUM(F58:F59)</f>
        <v>-673531.1999999997</v>
      </c>
    </row>
    <row r="61" spans="1:6" ht="12.75">
      <c r="A61" s="3"/>
      <c r="B61" s="3"/>
      <c r="C61" s="3"/>
      <c r="D61" s="3"/>
      <c r="E61" s="3"/>
      <c r="F61" s="3"/>
    </row>
    <row r="62" spans="1:6" ht="12.75">
      <c r="A62" s="3" t="s">
        <v>7</v>
      </c>
      <c r="B62" s="3"/>
      <c r="C62" s="3"/>
      <c r="D62" s="3"/>
      <c r="E62" s="3"/>
      <c r="F62" s="3"/>
    </row>
    <row r="63" spans="1:6" ht="12.75">
      <c r="A63" s="21" t="s">
        <v>35</v>
      </c>
      <c r="B63" s="3"/>
      <c r="C63" s="3"/>
      <c r="D63" s="9">
        <f>D28-B28</f>
        <v>-597853</v>
      </c>
      <c r="E63" s="9">
        <f>E28-D28</f>
        <v>1215749.376</v>
      </c>
      <c r="F63" s="9">
        <f>F28-E28</f>
        <v>243149.8751999999</v>
      </c>
    </row>
    <row r="64" spans="1:6" ht="12.75">
      <c r="A64" s="21" t="s">
        <v>36</v>
      </c>
      <c r="B64" s="3"/>
      <c r="C64" s="3"/>
      <c r="D64" s="12">
        <f>D40</f>
        <v>0</v>
      </c>
      <c r="E64" s="12">
        <f>E40</f>
        <v>133906</v>
      </c>
      <c r="F64" s="12">
        <f>F40</f>
        <v>144687</v>
      </c>
    </row>
    <row r="65" spans="1:6" ht="12.75">
      <c r="A65" s="3" t="s">
        <v>8</v>
      </c>
      <c r="B65" s="3"/>
      <c r="C65" s="3"/>
      <c r="D65" s="12">
        <f>SUM(D41:D42)*-1</f>
        <v>-201497</v>
      </c>
      <c r="E65" s="12">
        <f>SUM(E41:E42)*-1</f>
        <v>-80000</v>
      </c>
      <c r="F65" s="12">
        <f>SUM(F41:F42)*-1</f>
        <v>-80000</v>
      </c>
    </row>
    <row r="66" spans="1:6" ht="12.75">
      <c r="A66" s="21" t="s">
        <v>37</v>
      </c>
      <c r="B66" s="3"/>
      <c r="C66" s="3"/>
      <c r="D66" s="9">
        <f>SUM(D63:D65)</f>
        <v>-799350</v>
      </c>
      <c r="E66" s="9">
        <f>SUM(E63:E65)</f>
        <v>1269655.376</v>
      </c>
      <c r="F66" s="9">
        <f>SUM(F63:F65)</f>
        <v>307836.8751999999</v>
      </c>
    </row>
    <row r="67" spans="1:6" ht="12.75">
      <c r="A67" s="3"/>
      <c r="B67" s="3"/>
      <c r="C67" s="3"/>
      <c r="D67" s="3"/>
      <c r="E67" s="3"/>
      <c r="F67" s="3"/>
    </row>
    <row r="68" spans="1:6" ht="12.75">
      <c r="A68" s="21" t="s">
        <v>38</v>
      </c>
      <c r="B68" s="3"/>
      <c r="C68" s="3"/>
      <c r="D68" s="9">
        <f>D55+D60+D66</f>
        <v>-945011.3999999997</v>
      </c>
      <c r="E68" s="9">
        <f>E55+E60+E66</f>
        <v>1094861.6960000005</v>
      </c>
      <c r="F68" s="9">
        <f>F55+F60+F66</f>
        <v>98084.45920000062</v>
      </c>
    </row>
    <row r="69" spans="1:6" ht="12.75">
      <c r="A69" s="21" t="s">
        <v>39</v>
      </c>
      <c r="B69" s="3"/>
      <c r="C69" s="3"/>
      <c r="D69" s="17">
        <f>SUM(B16:B17)</f>
        <v>340571</v>
      </c>
      <c r="E69" s="12">
        <f>SUM(D16:D17)</f>
        <v>408685.2</v>
      </c>
      <c r="F69" s="12">
        <f>SUM(E16:E17)</f>
        <v>490422.24</v>
      </c>
    </row>
    <row r="70" spans="1:6" ht="12.75">
      <c r="A70" s="21" t="s">
        <v>40</v>
      </c>
      <c r="B70" s="3"/>
      <c r="C70" s="3"/>
      <c r="D70" s="9">
        <f>SUM(D68:D69)</f>
        <v>-604440.3999999997</v>
      </c>
      <c r="E70" s="9">
        <f>SUM(E68:E69)</f>
        <v>1503546.8960000004</v>
      </c>
      <c r="F70" s="9">
        <f>SUM(F68:F69)</f>
        <v>588506.6992000006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truuser</dc:creator>
  <cp:keywords/>
  <dc:description/>
  <cp:lastModifiedBy>Thompson</cp:lastModifiedBy>
  <cp:lastPrinted>2006-01-15T20:31:37Z</cp:lastPrinted>
  <dcterms:created xsi:type="dcterms:W3CDTF">2006-01-14T18:58:30Z</dcterms:created>
  <dcterms:modified xsi:type="dcterms:W3CDTF">2021-08-14T20:30:10Z</dcterms:modified>
  <cp:category/>
  <cp:version/>
  <cp:contentType/>
  <cp:contentStatus/>
</cp:coreProperties>
</file>